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NL\Origineel\"/>
    </mc:Choice>
  </mc:AlternateContent>
  <xr:revisionPtr revIDLastSave="0" documentId="14_{7D6CC666-E449-421D-B6EC-051B59444D74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TREKKER" sheetId="10" r:id="rId1"/>
    <sheet name="DATA" sheetId="14" r:id="rId2"/>
  </sheets>
  <definedNames>
    <definedName name="_xlnm.Print_Area" localSheetId="1">DATA!$A$1:$L$46</definedName>
    <definedName name="_xlnm.Print_Area" localSheetId="0">TREKKER!$A$9:$K$26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0" l="1"/>
  <c r="H22" i="10"/>
  <c r="F22" i="10"/>
  <c r="H19" i="10"/>
  <c r="F23" i="10"/>
  <c r="R3" i="10" l="1"/>
  <c r="Q3" i="10"/>
  <c r="B12" i="10"/>
  <c r="W5" i="14" l="1"/>
  <c r="W6" i="14"/>
  <c r="W7" i="14"/>
  <c r="W8" i="14"/>
  <c r="W9" i="14"/>
  <c r="W10" i="14"/>
  <c r="W11" i="14"/>
  <c r="W4" i="14"/>
  <c r="C12" i="10" l="1"/>
  <c r="D24" i="10" l="1"/>
  <c r="A25" i="10"/>
  <c r="A24" i="10"/>
  <c r="A23" i="10"/>
  <c r="U8" i="10"/>
  <c r="U7" i="10"/>
  <c r="U6" i="10"/>
  <c r="U5" i="10"/>
  <c r="U4" i="10"/>
  <c r="U3" i="10"/>
  <c r="U2" i="10"/>
  <c r="A9" i="10"/>
  <c r="E12" i="10" l="1"/>
  <c r="A12" i="10"/>
  <c r="E13" i="10"/>
  <c r="A13" i="10"/>
  <c r="E14" i="10"/>
  <c r="A14" i="10"/>
  <c r="E15" i="10"/>
  <c r="A15" i="10"/>
  <c r="E16" i="10"/>
  <c r="A16" i="10"/>
  <c r="E17" i="10"/>
  <c r="A17" i="10"/>
  <c r="E18" i="10"/>
  <c r="A18" i="10"/>
  <c r="E19" i="10"/>
  <c r="A19" i="10"/>
  <c r="E20" i="10"/>
  <c r="A20" i="10"/>
  <c r="E21" i="10"/>
  <c r="A21" i="10"/>
  <c r="J12" i="10" l="1"/>
  <c r="J21" i="10"/>
  <c r="J20" i="10"/>
  <c r="J19" i="10"/>
  <c r="J18" i="10"/>
  <c r="J17" i="10"/>
  <c r="J16" i="10"/>
  <c r="J15" i="10"/>
  <c r="J14" i="10"/>
  <c r="J13" i="10"/>
  <c r="J2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P5" authorId="0" shapeId="0" xr:uid="{00000000-0006-0000-05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P6" authorId="0" shapeId="0" xr:uid="{00000000-0006-0000-0500-000002000000}">
      <text>
        <r>
          <rPr>
            <sz val="10"/>
            <color indexed="81"/>
            <rFont val="Tahoma"/>
            <family val="2"/>
          </rPr>
          <t>1  GEROLD
2  GESNEDEN</t>
        </r>
      </text>
    </comment>
    <comment ref="P7" authorId="0" shapeId="0" xr:uid="{00000000-0006-0000-0500-000003000000}">
      <text>
        <r>
          <rPr>
            <sz val="10"/>
            <color indexed="81"/>
            <rFont val="Tahoma"/>
            <family val="2"/>
          </rPr>
          <t>1  BLANK
2  EL. VERZINKT
3  THERM. VERZINKT</t>
        </r>
      </text>
    </comment>
  </commentList>
</comments>
</file>

<file path=xl/sharedStrings.xml><?xml version="1.0" encoding="utf-8"?>
<sst xmlns="http://schemas.openxmlformats.org/spreadsheetml/2006/main" count="155" uniqueCount="67">
  <si>
    <t>REF:</t>
  </si>
  <si>
    <t>AANTAL</t>
  </si>
  <si>
    <t>DIAMETER</t>
  </si>
  <si>
    <t>M</t>
  </si>
  <si>
    <t>NAAM</t>
  </si>
  <si>
    <t>REF</t>
  </si>
  <si>
    <t>MATERIAAL</t>
  </si>
  <si>
    <t>BEWERKING</t>
  </si>
  <si>
    <t>GEROLD</t>
  </si>
  <si>
    <t>SCHROEFDR.</t>
  </si>
  <si>
    <t>OPP. BEH.</t>
  </si>
  <si>
    <t>LENGTE</t>
  </si>
  <si>
    <t>Aantal</t>
  </si>
  <si>
    <t>Lengte</t>
  </si>
  <si>
    <t>RVS 304 A2</t>
  </si>
  <si>
    <t>RVS 316 L A4</t>
  </si>
  <si>
    <t>GESNEDEN</t>
  </si>
  <si>
    <t>BLANK</t>
  </si>
  <si>
    <t>EL. VERZINKT</t>
  </si>
  <si>
    <t>ST 52.3 K</t>
  </si>
  <si>
    <t>KG/M</t>
  </si>
  <si>
    <t>KG</t>
  </si>
  <si>
    <t>TH. VERZ. OVERM.</t>
  </si>
  <si>
    <t>OPMERKING</t>
  </si>
  <si>
    <t>LEVERDATUM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</si>
  <si>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</si>
  <si>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</si>
  <si>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</si>
  <si>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</si>
  <si>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</si>
  <si>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</si>
  <si>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</si>
  <si>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Th. Verzinkt OVERM.</t>
  </si>
  <si>
    <t>DIAM.</t>
  </si>
  <si>
    <t>TOT.  KG:</t>
  </si>
  <si>
    <t>RVS 316 L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</si>
  <si>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</si>
  <si>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</si>
  <si>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</si>
  <si>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</si>
  <si>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</si>
  <si>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</si>
  <si>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</si>
  <si>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</si>
  <si>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</si>
  <si>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</si>
  <si>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</si>
  <si>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</si>
  <si>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</si>
  <si>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</si>
  <si>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</si>
  <si>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</si>
  <si>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</si>
  <si>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</si>
  <si>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</si>
  <si>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</si>
  <si>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</si>
  <si>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</si>
  <si>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</si>
  <si>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</si>
  <si>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</si>
  <si>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</si>
  <si>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</si>
  <si>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Plooi</t>
  </si>
  <si>
    <t>Ankers</t>
  </si>
  <si>
    <t>Beugels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</si>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</sst>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u/>
      <sz val="18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4"/>
      <color indexed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2"/>
      <color rgb="FFC00000"/>
      <name val="Calibri"/>
      <family val="2"/>
    </font>
    <font>
      <sz val="12"/>
      <name val="Calibri"/>
      <family val="2"/>
    </font>
    <font>
      <b/>
      <u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6" fillId="0" borderId="0" xfId="0" applyFont="1"/>
    <xf numFmtId="0" fontId="9" fillId="0" borderId="1" xfId="0" applyFont="1" applyBorder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16" fillId="0" borderId="0" xfId="0" applyFont="1"/>
    <xf numFmtId="0" fontId="0" fillId="0" borderId="3" xfId="0" applyBorder="1"/>
    <xf numFmtId="0" fontId="0" fillId="0" borderId="4" xfId="0" applyBorder="1"/>
    <xf numFmtId="0" fontId="12" fillId="0" borderId="1" xfId="0" applyFont="1" applyBorder="1"/>
    <xf numFmtId="0" fontId="18" fillId="0" borderId="7" xfId="0" applyFont="1" applyBorder="1"/>
    <xf numFmtId="0" fontId="18" fillId="0" borderId="3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22" fillId="0" borderId="0" xfId="0" applyFont="1"/>
    <xf numFmtId="0" fontId="8" fillId="0" borderId="3" xfId="0" applyFont="1" applyBorder="1" applyAlignment="1">
      <alignment horizontal="right"/>
    </xf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14" fillId="0" borderId="0" xfId="0" applyFont="1"/>
    <xf numFmtId="1" fontId="0" fillId="0" borderId="0" xfId="0" applyNumberFormat="1"/>
    <xf numFmtId="0" fontId="23" fillId="0" borderId="0" xfId="0" applyFont="1" applyAlignment="1">
      <alignment horizontal="center" vertical="distributed"/>
    </xf>
    <xf numFmtId="0" fontId="16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5" fillId="0" borderId="1" xfId="0" applyFont="1" applyBorder="1"/>
    <xf numFmtId="1" fontId="20" fillId="0" borderId="8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0" xfId="0" applyFont="1" applyBorder="1"/>
    <xf numFmtId="0" fontId="0" fillId="0" borderId="2" xfId="0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1" fontId="7" fillId="0" borderId="0" xfId="0" applyNumberFormat="1" applyFont="1" applyAlignment="1">
      <alignment horizontal="right" vertical="center"/>
    </xf>
    <xf numFmtId="0" fontId="18" fillId="0" borderId="6" xfId="0" applyFont="1" applyBorder="1"/>
    <xf numFmtId="49" fontId="18" fillId="0" borderId="3" xfId="0" applyNumberFormat="1" applyFont="1" applyBorder="1"/>
    <xf numFmtId="0" fontId="4" fillId="0" borderId="0" xfId="1"/>
    <xf numFmtId="0" fontId="15" fillId="6" borderId="5" xfId="0" applyFont="1" applyFill="1" applyBorder="1" applyAlignment="1" applyProtection="1">
      <alignment horizontal="center"/>
      <protection locked="0"/>
    </xf>
    <xf numFmtId="0" fontId="18" fillId="6" borderId="5" xfId="0" applyFont="1" applyFill="1" applyBorder="1" applyAlignment="1" applyProtection="1">
      <alignment horizontal="center"/>
      <protection locked="0"/>
    </xf>
    <xf numFmtId="2" fontId="17" fillId="0" borderId="0" xfId="0" applyNumberFormat="1" applyFont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7" fillId="0" borderId="0" xfId="0" applyFont="1" applyAlignment="1">
      <alignment horizontal="center"/>
    </xf>
    <xf numFmtId="0" fontId="20" fillId="0" borderId="3" xfId="0" applyFont="1" applyBorder="1"/>
    <xf numFmtId="0" fontId="15" fillId="6" borderId="5" xfId="0" applyFont="1" applyFill="1" applyBorder="1" applyAlignment="1" applyProtection="1">
      <alignment horizontal="center" wrapText="1"/>
      <protection locked="0"/>
    </xf>
    <xf numFmtId="0" fontId="16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5" fillId="6" borderId="17" xfId="0" applyFont="1" applyFill="1" applyBorder="1" applyAlignment="1" applyProtection="1">
      <alignment horizontal="center"/>
      <protection locked="0"/>
    </xf>
    <xf numFmtId="0" fontId="20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8" fillId="6" borderId="17" xfId="0" applyFont="1" applyFill="1" applyBorder="1" applyAlignment="1" applyProtection="1">
      <alignment horizontal="center"/>
      <protection locked="0"/>
    </xf>
    <xf numFmtId="0" fontId="18" fillId="6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top" wrapText="1"/>
      <protection locked="0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0" xfId="0" applyFont="1"/>
    <xf numFmtId="0" fontId="0" fillId="0" borderId="0" xfId="0"/>
    <xf numFmtId="0" fontId="23" fillId="0" borderId="11" xfId="0" applyFont="1" applyBorder="1" applyAlignment="1">
      <alignment horizontal="center" vertical="distributed"/>
    </xf>
    <xf numFmtId="0" fontId="5" fillId="0" borderId="12" xfId="0" applyFont="1" applyBorder="1" applyAlignment="1">
      <alignment horizontal="center" vertical="distributed"/>
    </xf>
    <xf numFmtId="0" fontId="5" fillId="0" borderId="13" xfId="0" applyFont="1" applyBorder="1" applyAlignment="1">
      <alignment horizontal="center" vertical="distributed"/>
    </xf>
    <xf numFmtId="0" fontId="5" fillId="0" borderId="14" xfId="0" applyFont="1" applyBorder="1" applyAlignment="1">
      <alignment horizontal="center" vertical="distributed"/>
    </xf>
    <xf numFmtId="0" fontId="5" fillId="0" borderId="15" xfId="0" applyFont="1" applyBorder="1" applyAlignment="1">
      <alignment horizontal="center" vertical="distributed"/>
    </xf>
    <xf numFmtId="0" fontId="5" fillId="0" borderId="16" xfId="0" applyFont="1" applyBorder="1" applyAlignment="1">
      <alignment horizontal="center" vertical="distributed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21">
    <dxf>
      <fill>
        <patternFill patternType="gray0625">
          <bgColor theme="4" tint="0.79998168889431442"/>
        </patternFill>
      </fill>
    </dxf>
    <dxf>
      <font>
        <color auto="1"/>
      </font>
      <fill>
        <gradientFill>
          <stop position="0">
            <color rgb="FFFFFF00"/>
          </stop>
          <stop position="1">
            <color theme="9" tint="0.59999389629810485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gradientFill>
          <stop position="0">
            <color rgb="FFFFFF00"/>
          </stop>
          <stop position="1">
            <color theme="9" tint="0.59999389629810485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0625">
          <fgColor auto="1"/>
          <bgColor theme="7" tint="0.59996337778862885"/>
        </pattern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gray0625">
          <bgColor theme="7" tint="0.59996337778862885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fgColor rgb="FFFF000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10</xdr:row>
      <xdr:rowOff>114300</xdr:rowOff>
    </xdr:from>
    <xdr:to>
      <xdr:col>4</xdr:col>
      <xdr:colOff>0</xdr:colOff>
      <xdr:row>12</xdr:row>
      <xdr:rowOff>114300</xdr:rowOff>
    </xdr:to>
    <xdr:sp macro="" textlink="">
      <xdr:nvSpPr>
        <xdr:cNvPr id="8238" name="Oval 13">
          <a:extLst>
            <a:ext uri="{FF2B5EF4-FFF2-40B4-BE49-F238E27FC236}">
              <a16:creationId xmlns:a16="http://schemas.microsoft.com/office/drawing/2014/main" id="{00000000-0008-0000-0500-00002E200000}"/>
            </a:ext>
          </a:extLst>
        </xdr:cNvPr>
        <xdr:cNvSpPr>
          <a:spLocks noChangeArrowheads="1"/>
        </xdr:cNvSpPr>
      </xdr:nvSpPr>
      <xdr:spPr bwMode="auto">
        <a:xfrm>
          <a:off x="628650" y="3048000"/>
          <a:ext cx="12096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285455</xdr:colOff>
      <xdr:row>18</xdr:row>
      <xdr:rowOff>238125</xdr:rowOff>
    </xdr:from>
    <xdr:to>
      <xdr:col>8</xdr:col>
      <xdr:colOff>472348</xdr:colOff>
      <xdr:row>21</xdr:row>
      <xdr:rowOff>128051</xdr:rowOff>
    </xdr:to>
    <xdr:pic>
      <xdr:nvPicPr>
        <xdr:cNvPr id="8239" name="Picture 23">
          <a:extLst>
            <a:ext uri="{FF2B5EF4-FFF2-40B4-BE49-F238E27FC236}">
              <a16:creationId xmlns:a16="http://schemas.microsoft.com/office/drawing/2014/main" id="{00000000-0008-0000-0500-00002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4830" y="4953000"/>
          <a:ext cx="2425268" cy="67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64295</xdr:colOff>
      <xdr:row>25</xdr:row>
      <xdr:rowOff>502443</xdr:rowOff>
    </xdr:from>
    <xdr:to>
      <xdr:col>31</xdr:col>
      <xdr:colOff>207170</xdr:colOff>
      <xdr:row>33</xdr:row>
      <xdr:rowOff>231415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C4356FC-AFFB-4DE0-9A55-5BD8D87F0A9F}"/>
            </a:ext>
          </a:extLst>
        </xdr:cNvPr>
        <xdr:cNvSpPr txBox="1"/>
      </xdr:nvSpPr>
      <xdr:spPr>
        <a:xfrm>
          <a:off x="7434264" y="7050881"/>
          <a:ext cx="10406062" cy="2134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Vul de bovenstaande velden in en krijg een duidelijk overzicht van uw prijsaanvraag of bestelling voor trekstangen.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Bij het kiezen van materiaal en oppervlaktebehandeling typt u het nummer van de regel (1,2,3,4 of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Als u klaar bent, upload dan uw bestand in het contactformulier op onze website (of stuur het per e-mail naar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Wij zullen u zo snel mogelijk antwoorden!</a:t>
          </a:r>
        </a:p>
      </xdr:txBody>
    </xdr:sp>
    <xdr:clientData/>
  </xdr:twoCellAnchor>
  <xdr:twoCellAnchor editAs="oneCell">
    <xdr:from>
      <xdr:col>6</xdr:col>
      <xdr:colOff>536057</xdr:colOff>
      <xdr:row>26</xdr:row>
      <xdr:rowOff>69761</xdr:rowOff>
    </xdr:from>
    <xdr:to>
      <xdr:col>11</xdr:col>
      <xdr:colOff>24656</xdr:colOff>
      <xdr:row>29</xdr:row>
      <xdr:rowOff>172042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E6A9560-A558-405A-8C7F-6619941FC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6495" y="7130167"/>
          <a:ext cx="2477067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6" tint="-0.249977111117893"/>
  </sheetPr>
  <dimension ref="A1:V35"/>
  <sheetViews>
    <sheetView showGridLines="0" showZeros="0" tabSelected="1" zoomScale="80" zoomScaleNormal="80" workbookViewId="0">
      <selection activeCell="O23" sqref="O23"/>
    </sheetView>
  </sheetViews>
  <sheetFormatPr defaultRowHeight="12.75" x14ac:dyDescent="0.2"/>
  <cols>
    <col min="1" max="1" width="9.7109375" customWidth="1"/>
    <col min="2" max="2" width="7.140625" customWidth="1"/>
    <col min="3" max="3" width="8.7109375" customWidth="1"/>
    <col min="4" max="4" width="2" customWidth="1"/>
    <col min="5" max="5" width="11.7109375" customWidth="1"/>
    <col min="6" max="6" width="13.140625" customWidth="1"/>
    <col min="7" max="7" width="11.42578125" customWidth="1"/>
    <col min="8" max="8" width="9" customWidth="1"/>
    <col min="9" max="9" width="9.42578125" customWidth="1"/>
    <col min="10" max="10" width="12.7109375" customWidth="1"/>
    <col min="11" max="11" width="2.28515625" customWidth="1"/>
    <col min="12" max="12" width="1.85546875" customWidth="1"/>
    <col min="13" max="14" width="5.7109375" customWidth="1"/>
    <col min="15" max="15" width="17.7109375" customWidth="1"/>
    <col min="16" max="16" width="21.85546875" customWidth="1"/>
    <col min="17" max="17" width="7.42578125" customWidth="1"/>
    <col min="18" max="18" width="6.5703125" customWidth="1"/>
    <col min="20" max="20" width="9.28515625" bestFit="1" customWidth="1"/>
    <col min="21" max="22" width="0" hidden="1" customWidth="1"/>
  </cols>
  <sheetData>
    <row r="1" spans="1:22" ht="21.2" customHeight="1" x14ac:dyDescent="0.25">
      <c r="M1" s="83"/>
      <c r="N1" s="65"/>
      <c r="O1" s="62" t="s">
        <v>4</v>
      </c>
      <c r="P1" s="46"/>
      <c r="Q1" s="44"/>
      <c r="S1" s="45"/>
      <c r="T1" s="45"/>
      <c r="U1" t="s">
        <v>25</v>
      </c>
    </row>
    <row r="2" spans="1:22" ht="21.2" customHeight="1" x14ac:dyDescent="0.25">
      <c r="M2" s="84"/>
      <c r="N2" s="65"/>
      <c r="O2" s="62" t="s">
        <v>5</v>
      </c>
      <c r="P2" s="46"/>
      <c r="Q2" s="43"/>
      <c r="R2" s="63" t="s">
        <v>20</v>
      </c>
      <c r="S2" s="45"/>
      <c r="T2" s="45"/>
      <c r="U2">
        <f>+IF($P$5=2,1,0)</f>
        <v>0</v>
      </c>
      <c r="V2" t="s">
        <v>19</v>
      </c>
    </row>
    <row r="3" spans="1:22" ht="21.2" customHeight="1" x14ac:dyDescent="0.25">
      <c r="M3" s="84"/>
      <c r="N3" s="65"/>
      <c r="O3" s="62" t="s">
        <v>2</v>
      </c>
      <c r="P3" s="46"/>
      <c r="Q3" s="48">
        <f>+G17</f>
        <v>0</v>
      </c>
      <c r="R3" s="64">
        <f>+VLOOKUP(P3,DATA!E1:L45,4,0)</f>
        <v>0</v>
      </c>
      <c r="S3" s="45"/>
      <c r="T3" s="45"/>
      <c r="U3">
        <f>+IF($P$5=3,1,0)</f>
        <v>0</v>
      </c>
      <c r="V3">
        <v>8.8000000000000007</v>
      </c>
    </row>
    <row r="4" spans="1:22" ht="21.2" customHeight="1" x14ac:dyDescent="0.25">
      <c r="M4" s="84"/>
      <c r="N4" s="65"/>
      <c r="O4" s="62" t="s">
        <v>9</v>
      </c>
      <c r="P4" s="47"/>
      <c r="Q4" s="10"/>
      <c r="S4" s="45"/>
      <c r="T4" s="45"/>
      <c r="U4">
        <f>+IF($P$5=4,1,0)</f>
        <v>0</v>
      </c>
      <c r="V4" t="s">
        <v>26</v>
      </c>
    </row>
    <row r="5" spans="1:22" ht="21.2" customHeight="1" x14ac:dyDescent="0.25">
      <c r="M5" s="84"/>
      <c r="N5" s="65"/>
      <c r="O5" s="62" t="s">
        <v>6</v>
      </c>
      <c r="P5" s="46"/>
      <c r="Q5" s="11"/>
      <c r="S5" s="45"/>
      <c r="T5" s="45"/>
      <c r="U5">
        <f>+IF($P$5=5,1,0)</f>
        <v>0</v>
      </c>
      <c r="V5" t="s">
        <v>27</v>
      </c>
    </row>
    <row r="6" spans="1:22" ht="21.2" customHeight="1" x14ac:dyDescent="0.25">
      <c r="M6" s="84"/>
      <c r="N6" s="65"/>
      <c r="O6" s="62" t="s">
        <v>7</v>
      </c>
      <c r="P6" s="47"/>
      <c r="Q6" s="11"/>
      <c r="S6" s="45"/>
      <c r="T6" s="45"/>
      <c r="U6">
        <f>+IF($P$7=2,1,0)</f>
        <v>0</v>
      </c>
      <c r="V6" t="s">
        <v>28</v>
      </c>
    </row>
    <row r="7" spans="1:22" ht="21.2" customHeight="1" x14ac:dyDescent="0.25">
      <c r="M7" s="84"/>
      <c r="N7" s="65"/>
      <c r="O7" s="62" t="s">
        <v>10</v>
      </c>
      <c r="P7" s="47"/>
      <c r="Q7" s="11"/>
      <c r="S7" s="45"/>
      <c r="T7" s="45"/>
      <c r="U7">
        <f>+IF($P$7=3,1,0)</f>
        <v>0</v>
      </c>
      <c r="V7" t="s">
        <v>29</v>
      </c>
    </row>
    <row r="8" spans="1:22" ht="21.2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M8" s="84"/>
      <c r="N8" s="65"/>
      <c r="O8" s="62" t="s">
        <v>23</v>
      </c>
      <c r="P8" s="56"/>
      <c r="Q8" s="55"/>
      <c r="S8" s="45"/>
      <c r="T8" s="45"/>
      <c r="U8">
        <f>+IF($P$7=4,1,0)</f>
        <v>0</v>
      </c>
      <c r="V8" t="s">
        <v>32</v>
      </c>
    </row>
    <row r="9" spans="1:22" ht="21.2" customHeight="1" thickBot="1" x14ac:dyDescent="0.35">
      <c r="A9" s="9">
        <f>+P1</f>
        <v>0</v>
      </c>
      <c r="B9" s="2"/>
      <c r="C9" s="2"/>
      <c r="D9" s="2"/>
      <c r="E9" s="4"/>
      <c r="G9" s="27" t="s">
        <v>0</v>
      </c>
      <c r="H9" s="68">
        <f>+P2</f>
        <v>0</v>
      </c>
      <c r="I9" s="68"/>
      <c r="J9" s="68"/>
      <c r="K9" s="69"/>
      <c r="L9" s="7"/>
      <c r="M9" s="84"/>
      <c r="N9" s="65"/>
      <c r="O9" s="62" t="s">
        <v>24</v>
      </c>
      <c r="P9" s="61"/>
      <c r="Q9" s="66"/>
      <c r="R9" s="67"/>
      <c r="S9" s="45"/>
      <c r="T9" s="45"/>
    </row>
    <row r="10" spans="1:22" ht="21.2" customHeight="1" x14ac:dyDescent="0.35">
      <c r="A10" s="6" t="s">
        <v>1</v>
      </c>
      <c r="B10" s="22"/>
      <c r="C10" s="6" t="s">
        <v>33</v>
      </c>
      <c r="E10" s="6" t="s">
        <v>11</v>
      </c>
      <c r="J10" s="25" t="s">
        <v>21</v>
      </c>
      <c r="L10" s="7"/>
      <c r="M10" s="84"/>
      <c r="N10" s="65"/>
      <c r="P10" s="1" t="s">
        <v>12</v>
      </c>
      <c r="Q10" s="1" t="s">
        <v>13</v>
      </c>
      <c r="R10" s="16"/>
      <c r="S10" s="45"/>
      <c r="T10" s="45"/>
    </row>
    <row r="11" spans="1:22" ht="21.2" customHeight="1" x14ac:dyDescent="0.2">
      <c r="F11" s="77" t="s">
        <v>66</v>
      </c>
      <c r="G11" s="77"/>
      <c r="H11" s="77"/>
      <c r="I11" s="77"/>
      <c r="J11" s="5"/>
      <c r="L11" s="7"/>
      <c r="M11" s="84"/>
      <c r="N11" s="65"/>
      <c r="P11" s="47"/>
      <c r="Q11" s="70"/>
      <c r="R11" s="71"/>
      <c r="S11" s="45"/>
    </row>
    <row r="12" spans="1:22" ht="21.2" customHeight="1" x14ac:dyDescent="0.25">
      <c r="A12" s="38">
        <f t="shared" ref="A12:A21" si="0">+P11</f>
        <v>0</v>
      </c>
      <c r="B12" s="30">
        <f>+VLOOKUP(P3,DATA!E1:K45,7,0)</f>
        <v>0</v>
      </c>
      <c r="C12" s="30">
        <f>+VLOOKUP(P3,DATA!E1:K45,2,0)</f>
        <v>0</v>
      </c>
      <c r="D12" s="31"/>
      <c r="E12" s="40">
        <f t="shared" ref="E12:E21" si="1">+Q11</f>
        <v>0</v>
      </c>
      <c r="F12" s="77"/>
      <c r="G12" s="77"/>
      <c r="H12" s="77"/>
      <c r="I12" s="77"/>
      <c r="J12" s="26">
        <f>+$R$3*E12/1000*A12</f>
        <v>0</v>
      </c>
      <c r="K12" s="23"/>
      <c r="L12" s="7"/>
      <c r="M12" s="84"/>
      <c r="N12" s="65"/>
      <c r="P12" s="47"/>
      <c r="Q12" s="70"/>
      <c r="R12" s="71"/>
      <c r="S12" s="45"/>
    </row>
    <row r="13" spans="1:22" ht="21.2" customHeight="1" x14ac:dyDescent="0.35">
      <c r="A13" s="39">
        <f t="shared" si="0"/>
        <v>0</v>
      </c>
      <c r="B13" s="32"/>
      <c r="C13" s="32"/>
      <c r="D13" s="32"/>
      <c r="E13" s="41">
        <f t="shared" si="1"/>
        <v>0</v>
      </c>
      <c r="F13" s="77"/>
      <c r="G13" s="77"/>
      <c r="H13" s="77"/>
      <c r="I13" s="77"/>
      <c r="J13" s="26">
        <f t="shared" ref="J13:J21" si="2">+$R$3*E13/1000*A13</f>
        <v>0</v>
      </c>
      <c r="K13" s="23"/>
      <c r="L13" s="17"/>
      <c r="M13" s="84"/>
      <c r="N13" s="65"/>
      <c r="P13" s="47"/>
      <c r="Q13" s="70"/>
      <c r="R13" s="71"/>
      <c r="S13" s="45"/>
    </row>
    <row r="14" spans="1:22" ht="21.2" customHeight="1" x14ac:dyDescent="0.35">
      <c r="A14" s="39">
        <f t="shared" si="0"/>
        <v>0</v>
      </c>
      <c r="B14" s="33"/>
      <c r="C14" s="32"/>
      <c r="D14" s="32"/>
      <c r="E14" s="41">
        <f t="shared" si="1"/>
        <v>0</v>
      </c>
      <c r="F14" s="77"/>
      <c r="G14" s="77"/>
      <c r="H14" s="77"/>
      <c r="I14" s="77"/>
      <c r="J14" s="26">
        <f t="shared" si="2"/>
        <v>0</v>
      </c>
      <c r="K14" s="23"/>
      <c r="L14" s="7"/>
      <c r="M14" s="84"/>
      <c r="N14" s="65"/>
      <c r="P14" s="47"/>
      <c r="Q14" s="70"/>
      <c r="R14" s="71"/>
      <c r="S14" s="45"/>
    </row>
    <row r="15" spans="1:22" ht="21.2" customHeight="1" x14ac:dyDescent="0.25">
      <c r="A15" s="39">
        <f t="shared" si="0"/>
        <v>0</v>
      </c>
      <c r="B15" s="32"/>
      <c r="C15" s="32"/>
      <c r="D15" s="32"/>
      <c r="E15" s="41">
        <f t="shared" si="1"/>
        <v>0</v>
      </c>
      <c r="F15" s="77"/>
      <c r="G15" s="77"/>
      <c r="H15" s="77"/>
      <c r="I15" s="77"/>
      <c r="J15" s="26">
        <f t="shared" si="2"/>
        <v>0</v>
      </c>
      <c r="K15" s="23"/>
      <c r="L15" s="7"/>
      <c r="M15" s="84"/>
      <c r="N15" s="65"/>
      <c r="P15" s="47"/>
      <c r="Q15" s="70"/>
      <c r="R15" s="71"/>
      <c r="S15" s="45"/>
    </row>
    <row r="16" spans="1:22" ht="21.2" customHeight="1" x14ac:dyDescent="0.25">
      <c r="A16" s="39">
        <f t="shared" si="0"/>
        <v>0</v>
      </c>
      <c r="B16" s="32"/>
      <c r="C16" s="32"/>
      <c r="D16" s="32"/>
      <c r="E16" s="41">
        <f t="shared" si="1"/>
        <v>0</v>
      </c>
      <c r="F16" s="77"/>
      <c r="G16" s="77"/>
      <c r="H16" s="77"/>
      <c r="I16" s="77"/>
      <c r="J16" s="26">
        <f t="shared" si="2"/>
        <v>0</v>
      </c>
      <c r="K16" s="23"/>
      <c r="L16" s="7"/>
      <c r="M16" s="84"/>
      <c r="N16" s="65"/>
      <c r="P16" s="47"/>
      <c r="Q16" s="70"/>
      <c r="R16" s="71"/>
      <c r="S16" s="45"/>
    </row>
    <row r="17" spans="1:20" ht="21.2" customHeight="1" x14ac:dyDescent="0.25">
      <c r="A17" s="39">
        <f t="shared" si="0"/>
        <v>0</v>
      </c>
      <c r="B17" s="32"/>
      <c r="C17" s="32"/>
      <c r="D17" s="32"/>
      <c r="E17" s="41">
        <f t="shared" si="1"/>
        <v>0</v>
      </c>
      <c r="F17" s="77"/>
      <c r="G17" s="77"/>
      <c r="H17" s="77"/>
      <c r="I17" s="77"/>
      <c r="J17" s="26">
        <f t="shared" si="2"/>
        <v>0</v>
      </c>
      <c r="K17" s="23"/>
      <c r="L17" s="7"/>
      <c r="M17" s="84"/>
      <c r="N17" s="65"/>
      <c r="P17" s="47"/>
      <c r="Q17" s="70"/>
      <c r="R17" s="71"/>
      <c r="S17" s="45"/>
    </row>
    <row r="18" spans="1:20" ht="21.2" customHeight="1" x14ac:dyDescent="0.25">
      <c r="A18" s="39">
        <f t="shared" si="0"/>
        <v>0</v>
      </c>
      <c r="B18" s="32"/>
      <c r="C18" s="32"/>
      <c r="D18" s="34"/>
      <c r="E18" s="41">
        <f t="shared" si="1"/>
        <v>0</v>
      </c>
      <c r="F18" s="77"/>
      <c r="G18" s="77"/>
      <c r="H18" s="77"/>
      <c r="I18" s="77"/>
      <c r="J18" s="26">
        <f t="shared" si="2"/>
        <v>0</v>
      </c>
      <c r="K18" s="23"/>
      <c r="L18" s="7"/>
      <c r="M18" s="84"/>
      <c r="N18" s="65"/>
      <c r="P18" s="47"/>
      <c r="Q18" s="70"/>
      <c r="R18" s="71"/>
      <c r="S18" s="45"/>
    </row>
    <row r="19" spans="1:20" ht="21.2" customHeight="1" x14ac:dyDescent="0.25">
      <c r="A19" s="39">
        <f t="shared" si="0"/>
        <v>0</v>
      </c>
      <c r="B19" s="32"/>
      <c r="C19" s="32"/>
      <c r="D19" s="35"/>
      <c r="E19" s="41">
        <f t="shared" si="1"/>
        <v>0</v>
      </c>
      <c r="G19" s="59"/>
      <c r="H19" s="60">
        <f>+IF(P7=5,(VLOOKUP(P3,DATA!E1:L45,5,0)),(VLOOKUP(P3,DATA!E1:L45,3,0)))</f>
        <v>0</v>
      </c>
      <c r="J19" s="26">
        <f t="shared" si="2"/>
        <v>0</v>
      </c>
      <c r="K19" s="23"/>
      <c r="L19" s="7"/>
      <c r="M19" s="84"/>
      <c r="N19" s="65"/>
      <c r="P19" s="47"/>
      <c r="Q19" s="70"/>
      <c r="R19" s="71"/>
      <c r="S19" s="45"/>
    </row>
    <row r="20" spans="1:20" ht="21.2" customHeight="1" x14ac:dyDescent="0.3">
      <c r="A20" s="39">
        <f t="shared" si="0"/>
        <v>0</v>
      </c>
      <c r="B20" s="32"/>
      <c r="C20" s="32"/>
      <c r="D20" s="36"/>
      <c r="E20" s="41">
        <f t="shared" si="1"/>
        <v>0</v>
      </c>
      <c r="F20" s="42"/>
      <c r="H20" s="72"/>
      <c r="I20" s="73"/>
      <c r="J20" s="26">
        <f t="shared" si="2"/>
        <v>0</v>
      </c>
      <c r="K20" s="23"/>
      <c r="L20" s="7"/>
      <c r="M20" s="84"/>
      <c r="N20" s="65"/>
      <c r="P20" s="47"/>
      <c r="Q20" s="70"/>
      <c r="R20" s="71"/>
      <c r="S20" s="45"/>
    </row>
    <row r="21" spans="1:20" ht="21.2" customHeight="1" x14ac:dyDescent="0.25">
      <c r="A21" s="39">
        <f t="shared" si="0"/>
        <v>0</v>
      </c>
      <c r="B21" s="32"/>
      <c r="C21" s="32"/>
      <c r="D21" s="32"/>
      <c r="E21" s="41">
        <f t="shared" si="1"/>
        <v>0</v>
      </c>
      <c r="J21" s="26">
        <f t="shared" si="2"/>
        <v>0</v>
      </c>
      <c r="K21" s="23"/>
      <c r="L21" s="7"/>
      <c r="M21" s="84"/>
      <c r="N21" s="65"/>
      <c r="P21" s="49"/>
      <c r="Q21" s="80" t="s">
        <v>30</v>
      </c>
      <c r="R21" s="81"/>
      <c r="S21" s="45"/>
      <c r="T21" s="5"/>
    </row>
    <row r="22" spans="1:20" ht="21.2" customHeight="1" thickBot="1" x14ac:dyDescent="0.3">
      <c r="F22" s="57">
        <f>P4</f>
        <v>0</v>
      </c>
      <c r="G22" s="58"/>
      <c r="H22" s="57">
        <f>P4</f>
        <v>0</v>
      </c>
      <c r="J22" s="26"/>
      <c r="K22" s="23"/>
      <c r="L22" s="7"/>
      <c r="M22" s="84"/>
      <c r="N22" s="65"/>
      <c r="P22" s="18"/>
      <c r="Q22" s="82" t="s">
        <v>31</v>
      </c>
      <c r="R22" s="81"/>
      <c r="S22" s="45"/>
      <c r="T22" s="5"/>
    </row>
    <row r="23" spans="1:20" ht="21.2" customHeight="1" thickBot="1" x14ac:dyDescent="0.3">
      <c r="A23" s="1">
        <f>VLOOKUP(P5,DATA!A1:B6,2,0)</f>
        <v>0</v>
      </c>
      <c r="F23" s="74" t="e">
        <f>VLOOKUP(P7,DATA!A17:B22,2,0)</f>
        <v>#N/A</v>
      </c>
      <c r="G23" s="75"/>
      <c r="H23" s="76"/>
      <c r="I23" s="29" t="s">
        <v>34</v>
      </c>
      <c r="J23" s="28">
        <f>SUM(J12:J22)</f>
        <v>0</v>
      </c>
      <c r="K23" s="23"/>
      <c r="L23" s="7"/>
      <c r="M23" s="84"/>
      <c r="N23" s="65"/>
      <c r="P23" s="19"/>
      <c r="Q23" s="80">
        <v>8.8000000000000007</v>
      </c>
      <c r="R23" s="81"/>
      <c r="S23" s="45"/>
      <c r="T23" s="5"/>
    </row>
    <row r="24" spans="1:20" ht="21.2" customHeight="1" thickBot="1" x14ac:dyDescent="0.3">
      <c r="A24" s="1">
        <f>VLOOKUP(P6,DATA!A10:B12,2,0)</f>
        <v>0</v>
      </c>
      <c r="D24" s="85">
        <f>+P8</f>
        <v>0</v>
      </c>
      <c r="E24" s="86"/>
      <c r="F24" s="86"/>
      <c r="G24" s="86"/>
      <c r="H24" s="87"/>
      <c r="L24" s="7"/>
      <c r="M24" s="84"/>
      <c r="N24" s="65"/>
      <c r="P24" s="20"/>
      <c r="Q24" s="82" t="s">
        <v>14</v>
      </c>
      <c r="R24" s="81"/>
      <c r="S24" s="45"/>
      <c r="T24" s="5"/>
    </row>
    <row r="25" spans="1:20" ht="21.2" customHeight="1" thickTop="1" thickBot="1" x14ac:dyDescent="0.25">
      <c r="A25" s="78">
        <f>+P9</f>
        <v>0</v>
      </c>
      <c r="B25" s="79"/>
      <c r="D25" s="88"/>
      <c r="E25" s="89"/>
      <c r="F25" s="89"/>
      <c r="G25" s="89"/>
      <c r="H25" s="90"/>
      <c r="I25" s="24"/>
      <c r="L25" s="7"/>
      <c r="M25" s="84"/>
      <c r="N25" s="65"/>
      <c r="P25" s="21"/>
      <c r="Q25" s="82" t="s">
        <v>35</v>
      </c>
      <c r="R25" s="81"/>
      <c r="S25" s="45"/>
      <c r="T25" s="5"/>
    </row>
    <row r="26" spans="1:20" ht="40.700000000000003" customHeight="1" thickTop="1" x14ac:dyDescent="0.2">
      <c r="I26" s="24"/>
      <c r="L26" s="7"/>
      <c r="M26" s="84"/>
      <c r="N26" s="65"/>
      <c r="S26" s="45"/>
    </row>
    <row r="27" spans="1:20" ht="21.2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4"/>
      <c r="N27" s="65"/>
      <c r="S27" s="45"/>
    </row>
    <row r="28" spans="1:20" ht="21.2" customHeight="1" x14ac:dyDescent="0.2">
      <c r="S28" s="45"/>
    </row>
    <row r="29" spans="1:20" ht="21.95" customHeight="1" x14ac:dyDescent="0.2">
      <c r="S29" s="45"/>
    </row>
    <row r="30" spans="1:20" ht="21.95" customHeight="1" x14ac:dyDescent="0.2">
      <c r="S30" s="45"/>
    </row>
    <row r="31" spans="1:20" ht="21.95" customHeight="1" x14ac:dyDescent="0.2">
      <c r="S31" s="45"/>
    </row>
    <row r="32" spans="1:20" ht="21.95" customHeight="1" x14ac:dyDescent="0.2">
      <c r="S32" s="45"/>
    </row>
    <row r="33" spans="19:19" ht="21.95" customHeight="1" x14ac:dyDescent="0.2">
      <c r="S33" s="45"/>
    </row>
    <row r="34" spans="19:19" ht="21.95" customHeight="1" x14ac:dyDescent="0.2">
      <c r="S34" s="45"/>
    </row>
    <row r="35" spans="19:19" ht="21.95" customHeight="1" x14ac:dyDescent="0.2">
      <c r="S35" s="45"/>
    </row>
  </sheetData>
  <sheetProtection selectLockedCells="1"/>
  <mergeCells count="24">
    <mergeCell ref="A25:B25"/>
    <mergeCell ref="Q21:R21"/>
    <mergeCell ref="Q22:R22"/>
    <mergeCell ref="Q23:R23"/>
    <mergeCell ref="Q24:R24"/>
    <mergeCell ref="Q25:R25"/>
    <mergeCell ref="M1:M27"/>
    <mergeCell ref="D24:H25"/>
    <mergeCell ref="Q17:R17"/>
    <mergeCell ref="Q18:R18"/>
    <mergeCell ref="Q19:R19"/>
    <mergeCell ref="Q20:R20"/>
    <mergeCell ref="Q11:R11"/>
    <mergeCell ref="Q12:R12"/>
    <mergeCell ref="Q13:R13"/>
    <mergeCell ref="Q14:R14"/>
    <mergeCell ref="N1:N27"/>
    <mergeCell ref="Q9:R9"/>
    <mergeCell ref="H9:K9"/>
    <mergeCell ref="Q16:R16"/>
    <mergeCell ref="H20:I20"/>
    <mergeCell ref="F23:H23"/>
    <mergeCell ref="F11:I18"/>
    <mergeCell ref="Q15:R15"/>
  </mergeCells>
  <phoneticPr fontId="0" type="noConversion"/>
  <conditionalFormatting sqref="A29:K30 L30:L31">
    <cfRule type="expression" dxfId="20" priority="22" stopIfTrue="1">
      <formula>#REF!</formula>
    </cfRule>
    <cfRule type="expression" dxfId="19" priority="23" stopIfTrue="1">
      <formula>#REF!</formula>
    </cfRule>
  </conditionalFormatting>
  <conditionalFormatting sqref="D28:K28 L29 D31:K31 L32">
    <cfRule type="expression" dxfId="18" priority="27" stopIfTrue="1">
      <formula>#REF!</formula>
    </cfRule>
  </conditionalFormatting>
  <conditionalFormatting sqref="D32:K33 L33:L34">
    <cfRule type="expression" dxfId="17" priority="25" stopIfTrue="1">
      <formula>#REF!</formula>
    </cfRule>
    <cfRule type="expression" dxfId="16" priority="26" stopIfTrue="1">
      <formula>#REF!</formula>
    </cfRule>
  </conditionalFormatting>
  <conditionalFormatting sqref="F23:G23">
    <cfRule type="expression" dxfId="15" priority="2">
      <formula>$P$7=3</formula>
    </cfRule>
    <cfRule type="expression" dxfId="14" priority="3">
      <formula>$P$7=4</formula>
    </cfRule>
  </conditionalFormatting>
  <conditionalFormatting sqref="F23:H23">
    <cfRule type="expression" dxfId="13" priority="1">
      <formula>$P$7=5</formula>
    </cfRule>
  </conditionalFormatting>
  <conditionalFormatting sqref="M1:M10">
    <cfRule type="expression" dxfId="12" priority="18">
      <formula>$U$2=1</formula>
    </cfRule>
    <cfRule type="expression" dxfId="11" priority="19">
      <formula>$U$5=1</formula>
    </cfRule>
    <cfRule type="expression" dxfId="10" priority="20">
      <formula>$U$4=1</formula>
    </cfRule>
    <cfRule type="expression" dxfId="9" priority="21">
      <formula>$U$3=1</formula>
    </cfRule>
  </conditionalFormatting>
  <conditionalFormatting sqref="N1:N10">
    <cfRule type="expression" dxfId="8" priority="13">
      <formula>$U$5=1</formula>
    </cfRule>
    <cfRule type="expression" dxfId="7" priority="14">
      <formula>$U$4=1</formula>
    </cfRule>
    <cfRule type="expression" dxfId="6" priority="15">
      <formula>$U$8=1</formula>
    </cfRule>
    <cfRule type="expression" dxfId="5" priority="16">
      <formula>$U$7=1</formula>
    </cfRule>
    <cfRule type="expression" dxfId="4" priority="17">
      <formula>$U$6=1</formula>
    </cfRule>
  </conditionalFormatting>
  <conditionalFormatting sqref="N1:N27">
    <cfRule type="expression" dxfId="3" priority="4">
      <formula>$P$7=5</formula>
    </cfRule>
    <cfRule type="expression" dxfId="2" priority="5">
      <formula>$P$7=3</formula>
    </cfRule>
    <cfRule type="expression" dxfId="1" priority="6">
      <formula>$P$7=4</formula>
    </cfRule>
    <cfRule type="expression" dxfId="0" priority="7">
      <formula>$P$7=5</formula>
    </cfRule>
  </conditionalFormatting>
  <pageMargins left="0" right="0" top="0.19685039370078741" bottom="0" header="0.39370078740157483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R10" sqref="R10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5" customWidth="1"/>
    <col min="5" max="6" width="4.42578125" style="5" customWidth="1"/>
    <col min="7" max="7" width="10" style="15" customWidth="1"/>
    <col min="8" max="8" width="9.140625" style="5"/>
    <col min="9" max="9" width="10" style="15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5">
        <v>0</v>
      </c>
      <c r="N1" s="12"/>
    </row>
    <row r="2" spans="1:23" x14ac:dyDescent="0.2">
      <c r="A2">
        <v>1</v>
      </c>
      <c r="B2" t="s">
        <v>39</v>
      </c>
      <c r="D2" s="5" t="s">
        <v>3</v>
      </c>
      <c r="E2" s="13">
        <v>6</v>
      </c>
      <c r="F2" s="13">
        <v>6</v>
      </c>
      <c r="G2" s="14">
        <v>5.25</v>
      </c>
      <c r="H2" s="14">
        <v>0.17</v>
      </c>
      <c r="I2" s="14"/>
      <c r="K2" s="5" t="s">
        <v>3</v>
      </c>
      <c r="L2" s="5">
        <v>10</v>
      </c>
      <c r="M2" s="5">
        <v>10</v>
      </c>
    </row>
    <row r="3" spans="1:23" x14ac:dyDescent="0.2">
      <c r="A3">
        <v>2</v>
      </c>
      <c r="B3" t="s">
        <v>40</v>
      </c>
      <c r="D3" s="5" t="s">
        <v>3</v>
      </c>
      <c r="E3" s="13">
        <v>8</v>
      </c>
      <c r="F3" s="13">
        <v>8</v>
      </c>
      <c r="G3" s="14">
        <v>7.1</v>
      </c>
      <c r="H3" s="14">
        <v>0.33</v>
      </c>
      <c r="I3" s="14"/>
      <c r="K3" s="5" t="s">
        <v>3</v>
      </c>
      <c r="L3" s="5">
        <v>10</v>
      </c>
      <c r="M3" s="5">
        <v>10</v>
      </c>
    </row>
    <row r="4" spans="1:23" x14ac:dyDescent="0.2">
      <c r="A4">
        <v>3</v>
      </c>
      <c r="B4">
        <v>8.8000000000000007</v>
      </c>
      <c r="D4" s="5" t="s">
        <v>3</v>
      </c>
      <c r="E4" s="13">
        <v>10</v>
      </c>
      <c r="F4" s="13">
        <v>10</v>
      </c>
      <c r="G4" s="14">
        <v>8.9</v>
      </c>
      <c r="H4" s="14">
        <v>0.5</v>
      </c>
      <c r="I4" s="14">
        <v>8.6</v>
      </c>
      <c r="J4" s="14">
        <v>0.47</v>
      </c>
      <c r="K4" s="5" t="s">
        <v>3</v>
      </c>
      <c r="L4" s="5">
        <v>15</v>
      </c>
      <c r="M4" s="5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14</v>
      </c>
      <c r="D5" s="5" t="s">
        <v>3</v>
      </c>
      <c r="E5" s="13">
        <v>12</v>
      </c>
      <c r="F5" s="13">
        <v>12</v>
      </c>
      <c r="G5" s="14">
        <v>10.7</v>
      </c>
      <c r="H5" s="14">
        <v>0.72</v>
      </c>
      <c r="I5" s="14">
        <v>10.45</v>
      </c>
      <c r="J5" s="14">
        <v>0.69</v>
      </c>
      <c r="K5" s="5" t="s">
        <v>3</v>
      </c>
      <c r="L5" s="5">
        <v>20</v>
      </c>
      <c r="M5" s="5">
        <v>12</v>
      </c>
      <c r="W5">
        <f t="shared" ref="W5:W11" si="0">+((((I5/2)*(I5/2))*3.14)*8)/1000</f>
        <v>0.6857917</v>
      </c>
    </row>
    <row r="6" spans="1:23" x14ac:dyDescent="0.2">
      <c r="A6">
        <v>5</v>
      </c>
      <c r="B6" t="s">
        <v>15</v>
      </c>
      <c r="D6" s="5" t="s">
        <v>3</v>
      </c>
      <c r="E6" s="13">
        <v>14</v>
      </c>
      <c r="F6" s="13">
        <v>14</v>
      </c>
      <c r="G6" s="14">
        <v>12.6</v>
      </c>
      <c r="H6" s="14">
        <v>1</v>
      </c>
      <c r="I6" s="14"/>
      <c r="K6" s="5" t="s">
        <v>3</v>
      </c>
      <c r="L6" s="5">
        <v>40</v>
      </c>
      <c r="M6" s="5">
        <v>20</v>
      </c>
      <c r="W6">
        <f t="shared" si="0"/>
        <v>0</v>
      </c>
    </row>
    <row r="7" spans="1:23" x14ac:dyDescent="0.2">
      <c r="D7" s="5" t="s">
        <v>3</v>
      </c>
      <c r="E7" s="13">
        <v>16</v>
      </c>
      <c r="F7" s="13">
        <v>16</v>
      </c>
      <c r="G7" s="14">
        <v>14.6</v>
      </c>
      <c r="H7" s="14">
        <v>1.32</v>
      </c>
      <c r="I7" s="14">
        <v>14.25</v>
      </c>
      <c r="J7" s="14">
        <v>1.28</v>
      </c>
      <c r="K7" s="5" t="s">
        <v>3</v>
      </c>
      <c r="L7" s="5">
        <v>40</v>
      </c>
      <c r="M7" s="5">
        <v>20</v>
      </c>
      <c r="W7">
        <f t="shared" si="0"/>
        <v>1.2752325</v>
      </c>
    </row>
    <row r="8" spans="1:23" x14ac:dyDescent="0.2">
      <c r="D8" s="5" t="s">
        <v>3</v>
      </c>
      <c r="E8" s="13">
        <v>18</v>
      </c>
      <c r="F8" s="13">
        <v>18</v>
      </c>
      <c r="G8" s="14">
        <v>16.25</v>
      </c>
      <c r="H8" s="14">
        <v>1.65</v>
      </c>
      <c r="I8" s="14">
        <v>16</v>
      </c>
      <c r="J8" s="14">
        <v>1.61</v>
      </c>
      <c r="K8" s="5" t="s">
        <v>3</v>
      </c>
      <c r="L8" s="5">
        <v>50</v>
      </c>
      <c r="M8" s="5">
        <v>40</v>
      </c>
      <c r="W8">
        <f t="shared" si="0"/>
        <v>1.60768</v>
      </c>
    </row>
    <row r="9" spans="1:23" x14ac:dyDescent="0.2">
      <c r="D9" s="5" t="s">
        <v>3</v>
      </c>
      <c r="E9" s="13">
        <v>20</v>
      </c>
      <c r="F9" s="13">
        <v>20</v>
      </c>
      <c r="G9" s="14">
        <v>18.25</v>
      </c>
      <c r="H9" s="14">
        <v>2.1</v>
      </c>
      <c r="I9" s="14">
        <v>18</v>
      </c>
      <c r="J9" s="14">
        <v>2.04</v>
      </c>
      <c r="K9" s="5" t="s">
        <v>3</v>
      </c>
      <c r="L9" s="5">
        <v>50</v>
      </c>
      <c r="M9" s="5">
        <v>50</v>
      </c>
      <c r="W9">
        <f t="shared" si="0"/>
        <v>2.0347200000000001</v>
      </c>
    </row>
    <row r="10" spans="1:23" x14ac:dyDescent="0.2">
      <c r="A10">
        <v>0</v>
      </c>
      <c r="D10" s="5" t="s">
        <v>3</v>
      </c>
      <c r="E10" s="13">
        <v>22</v>
      </c>
      <c r="F10" s="13">
        <v>22</v>
      </c>
      <c r="G10" s="14">
        <v>20.25</v>
      </c>
      <c r="H10" s="14">
        <v>2.5499999999999998</v>
      </c>
      <c r="I10" s="14">
        <v>20</v>
      </c>
      <c r="J10" s="14">
        <v>2.52</v>
      </c>
      <c r="K10" s="5" t="s">
        <v>3</v>
      </c>
      <c r="L10" s="5">
        <v>50</v>
      </c>
      <c r="M10" s="5">
        <v>50</v>
      </c>
      <c r="W10">
        <f t="shared" si="0"/>
        <v>2.512</v>
      </c>
    </row>
    <row r="11" spans="1:23" x14ac:dyDescent="0.2">
      <c r="A11">
        <v>1</v>
      </c>
      <c r="B11" t="s">
        <v>8</v>
      </c>
      <c r="D11" s="5" t="s">
        <v>3</v>
      </c>
      <c r="E11" s="13">
        <v>24</v>
      </c>
      <c r="F11" s="13">
        <v>24</v>
      </c>
      <c r="G11" s="14">
        <v>21.9</v>
      </c>
      <c r="H11" s="14">
        <v>3</v>
      </c>
      <c r="I11" s="14">
        <v>21.6</v>
      </c>
      <c r="J11" s="14">
        <v>2.95</v>
      </c>
      <c r="K11" s="5" t="s">
        <v>3</v>
      </c>
      <c r="L11" s="5">
        <v>60</v>
      </c>
      <c r="M11" s="5">
        <v>60</v>
      </c>
      <c r="W11">
        <f t="shared" si="0"/>
        <v>2.9299968000000005</v>
      </c>
    </row>
    <row r="12" spans="1:23" x14ac:dyDescent="0.2">
      <c r="A12">
        <v>2</v>
      </c>
      <c r="B12" t="s">
        <v>16</v>
      </c>
      <c r="D12" s="5" t="s">
        <v>3</v>
      </c>
      <c r="E12" s="13">
        <v>27</v>
      </c>
      <c r="F12" s="13">
        <v>27</v>
      </c>
      <c r="G12" s="14">
        <v>24.9</v>
      </c>
      <c r="H12" s="14">
        <v>3.8</v>
      </c>
      <c r="I12" s="14"/>
      <c r="K12" s="5" t="s">
        <v>3</v>
      </c>
      <c r="L12" s="5">
        <v>70</v>
      </c>
      <c r="M12" s="5">
        <v>70</v>
      </c>
    </row>
    <row r="13" spans="1:23" x14ac:dyDescent="0.2">
      <c r="D13" s="5" t="s">
        <v>3</v>
      </c>
      <c r="E13" s="13">
        <v>30</v>
      </c>
      <c r="F13" s="13">
        <v>30</v>
      </c>
      <c r="G13" s="14">
        <v>27.6</v>
      </c>
      <c r="H13" s="14">
        <v>4.8</v>
      </c>
      <c r="I13" s="14"/>
      <c r="K13" s="5" t="s">
        <v>3</v>
      </c>
      <c r="L13" s="5">
        <v>80</v>
      </c>
      <c r="M13" s="5">
        <v>80</v>
      </c>
      <c r="O13" s="3"/>
    </row>
    <row r="14" spans="1:23" x14ac:dyDescent="0.2">
      <c r="D14" s="5" t="s">
        <v>3</v>
      </c>
      <c r="E14" s="13">
        <v>33</v>
      </c>
      <c r="F14" s="13">
        <v>33</v>
      </c>
      <c r="G14" s="14">
        <v>30.6</v>
      </c>
      <c r="H14" s="14">
        <v>5.75</v>
      </c>
      <c r="I14" s="14"/>
      <c r="K14" s="5" t="s">
        <v>3</v>
      </c>
      <c r="L14" s="5">
        <v>100</v>
      </c>
      <c r="M14" s="5">
        <v>100</v>
      </c>
      <c r="O14" s="3"/>
    </row>
    <row r="15" spans="1:23" x14ac:dyDescent="0.2">
      <c r="D15" s="5" t="s">
        <v>3</v>
      </c>
      <c r="E15" s="13">
        <v>36</v>
      </c>
      <c r="F15" s="13">
        <v>36</v>
      </c>
      <c r="G15" s="14">
        <v>33.25</v>
      </c>
      <c r="H15" s="14">
        <v>6.7</v>
      </c>
      <c r="I15" s="14"/>
      <c r="K15" s="5" t="s">
        <v>3</v>
      </c>
      <c r="L15" s="5">
        <v>120</v>
      </c>
      <c r="M15" s="5">
        <v>120</v>
      </c>
    </row>
    <row r="16" spans="1:23" x14ac:dyDescent="0.2">
      <c r="A16">
        <v>0</v>
      </c>
      <c r="D16" s="5" t="s">
        <v>3</v>
      </c>
      <c r="E16" s="13">
        <v>39</v>
      </c>
      <c r="F16" s="13">
        <v>39</v>
      </c>
      <c r="G16" s="14">
        <v>36.25</v>
      </c>
      <c r="H16" s="14">
        <v>8.1</v>
      </c>
      <c r="I16" s="14"/>
      <c r="K16" s="5" t="s">
        <v>3</v>
      </c>
      <c r="L16" s="5">
        <v>130</v>
      </c>
      <c r="M16" s="5">
        <v>130</v>
      </c>
      <c r="O16" s="3"/>
    </row>
    <row r="17" spans="1:15" x14ac:dyDescent="0.2">
      <c r="A17">
        <v>1</v>
      </c>
      <c r="B17" t="s">
        <v>17</v>
      </c>
      <c r="D17" s="5" t="s">
        <v>3</v>
      </c>
      <c r="E17" s="13">
        <v>42</v>
      </c>
      <c r="F17" s="13">
        <v>42</v>
      </c>
      <c r="G17" s="14">
        <v>38.9</v>
      </c>
      <c r="H17" s="14">
        <v>9.4</v>
      </c>
      <c r="I17" s="14"/>
      <c r="K17" s="5" t="s">
        <v>3</v>
      </c>
      <c r="L17" s="5">
        <v>140</v>
      </c>
      <c r="M17" s="5">
        <v>140</v>
      </c>
      <c r="O17" s="3"/>
    </row>
    <row r="18" spans="1:15" x14ac:dyDescent="0.2">
      <c r="A18">
        <v>2</v>
      </c>
      <c r="B18" t="s">
        <v>18</v>
      </c>
      <c r="D18" s="5" t="s">
        <v>3</v>
      </c>
      <c r="E18" s="13">
        <v>45</v>
      </c>
      <c r="F18" s="13">
        <v>45</v>
      </c>
      <c r="G18" s="14">
        <v>41.9</v>
      </c>
      <c r="H18" s="14">
        <v>10.8</v>
      </c>
      <c r="I18" s="14"/>
      <c r="K18" s="5" t="s">
        <v>3</v>
      </c>
      <c r="L18" s="5">
        <v>105</v>
      </c>
      <c r="M18" s="5">
        <v>105</v>
      </c>
      <c r="O18" s="3"/>
    </row>
    <row r="19" spans="1:15" x14ac:dyDescent="0.2">
      <c r="A19">
        <v>3</v>
      </c>
      <c r="B19" s="51" t="s">
        <v>42</v>
      </c>
      <c r="D19" s="5" t="s">
        <v>3</v>
      </c>
      <c r="E19" s="13">
        <v>48</v>
      </c>
      <c r="F19" s="13">
        <v>48</v>
      </c>
      <c r="G19" s="14">
        <v>44.6</v>
      </c>
      <c r="H19" s="14">
        <v>12.4</v>
      </c>
      <c r="I19" s="14"/>
      <c r="K19" s="5" t="s">
        <v>3</v>
      </c>
      <c r="L19" s="5">
        <v>105</v>
      </c>
      <c r="M19" s="5">
        <v>105</v>
      </c>
      <c r="O19" s="3"/>
    </row>
    <row r="20" spans="1:15" x14ac:dyDescent="0.2">
      <c r="A20">
        <v>4</v>
      </c>
      <c r="B20" t="s">
        <v>22</v>
      </c>
      <c r="D20" s="5" t="s">
        <v>3</v>
      </c>
      <c r="E20" s="13">
        <v>52</v>
      </c>
      <c r="F20" s="13">
        <v>52</v>
      </c>
      <c r="G20" s="14">
        <v>48.6</v>
      </c>
      <c r="H20" s="14">
        <v>14.7</v>
      </c>
      <c r="I20" s="14"/>
      <c r="K20" s="5" t="s">
        <v>3</v>
      </c>
      <c r="L20" s="5">
        <v>105</v>
      </c>
      <c r="M20" s="5">
        <v>105</v>
      </c>
      <c r="O20" s="3"/>
    </row>
    <row r="21" spans="1:15" x14ac:dyDescent="0.2">
      <c r="A21">
        <v>5</v>
      </c>
      <c r="B21" s="51" t="s">
        <v>41</v>
      </c>
      <c r="D21" s="5" t="s">
        <v>3</v>
      </c>
      <c r="E21" s="13">
        <v>56</v>
      </c>
      <c r="F21" s="13">
        <v>56</v>
      </c>
      <c r="G21" s="14">
        <v>52.25</v>
      </c>
      <c r="H21" s="14">
        <v>16.8</v>
      </c>
      <c r="I21" s="14"/>
      <c r="K21" s="5" t="s">
        <v>3</v>
      </c>
      <c r="L21" s="5">
        <v>200</v>
      </c>
      <c r="M21" s="5">
        <v>200</v>
      </c>
    </row>
    <row r="22" spans="1:15" x14ac:dyDescent="0.2">
      <c r="D22" s="5" t="s">
        <v>3</v>
      </c>
      <c r="E22" s="13">
        <v>60</v>
      </c>
      <c r="F22" s="13">
        <v>60</v>
      </c>
      <c r="G22" s="14">
        <v>56.25</v>
      </c>
      <c r="H22" s="14">
        <v>19.5</v>
      </c>
      <c r="I22" s="14"/>
      <c r="K22" s="5" t="s">
        <v>3</v>
      </c>
      <c r="L22" s="5">
        <v>200</v>
      </c>
      <c r="M22" s="5">
        <v>200</v>
      </c>
    </row>
    <row r="23" spans="1:15" x14ac:dyDescent="0.2">
      <c r="D23" s="5" t="s">
        <v>3</v>
      </c>
      <c r="E23" s="13">
        <v>64</v>
      </c>
      <c r="F23" s="13">
        <v>64</v>
      </c>
      <c r="G23" s="14">
        <v>59.9</v>
      </c>
      <c r="H23" s="14">
        <v>22.1</v>
      </c>
      <c r="I23" s="14"/>
      <c r="K23" s="5" t="s">
        <v>3</v>
      </c>
      <c r="L23" s="5">
        <v>200</v>
      </c>
      <c r="M23" s="5">
        <v>200</v>
      </c>
    </row>
    <row r="24" spans="1:15" ht="15.75" x14ac:dyDescent="0.25">
      <c r="D24" s="52" t="s">
        <v>43</v>
      </c>
      <c r="E24" s="50" t="s">
        <v>36</v>
      </c>
      <c r="F24" s="53">
        <v>6</v>
      </c>
      <c r="G24" s="15">
        <v>6</v>
      </c>
      <c r="H24" s="5">
        <v>0.22</v>
      </c>
      <c r="I24" s="15">
        <v>6</v>
      </c>
      <c r="K24" s="52" t="s">
        <v>43</v>
      </c>
      <c r="L24" s="52"/>
      <c r="M24" s="52"/>
    </row>
    <row r="25" spans="1:15" ht="15.75" x14ac:dyDescent="0.25">
      <c r="D25" s="52" t="s">
        <v>43</v>
      </c>
      <c r="E25" s="50" t="s">
        <v>37</v>
      </c>
      <c r="F25" s="53">
        <v>8</v>
      </c>
      <c r="G25" s="15">
        <v>8</v>
      </c>
      <c r="H25" s="5">
        <v>0.4</v>
      </c>
      <c r="I25" s="15">
        <v>8</v>
      </c>
      <c r="K25" s="52" t="s">
        <v>43</v>
      </c>
      <c r="L25" s="52"/>
      <c r="M25" s="52"/>
    </row>
    <row r="26" spans="1:15" ht="15.75" x14ac:dyDescent="0.25">
      <c r="D26" s="52" t="s">
        <v>43</v>
      </c>
      <c r="E26" s="50" t="s">
        <v>38</v>
      </c>
      <c r="F26" s="53">
        <v>10</v>
      </c>
      <c r="G26" s="15">
        <v>10</v>
      </c>
      <c r="H26" s="5">
        <v>0.62</v>
      </c>
      <c r="I26" s="15">
        <v>10</v>
      </c>
      <c r="K26" s="52" t="s">
        <v>43</v>
      </c>
      <c r="L26" s="54" t="s">
        <v>63</v>
      </c>
      <c r="M26" s="54" t="s">
        <v>63</v>
      </c>
    </row>
    <row r="27" spans="1:15" ht="15.75" x14ac:dyDescent="0.25">
      <c r="D27" s="52" t="s">
        <v>43</v>
      </c>
      <c r="E27" s="5" t="s">
        <v>44</v>
      </c>
      <c r="F27" s="53">
        <v>12</v>
      </c>
      <c r="G27" s="15">
        <v>12</v>
      </c>
      <c r="H27" s="5">
        <v>0.9</v>
      </c>
      <c r="I27" s="15">
        <v>12</v>
      </c>
      <c r="K27" s="52" t="s">
        <v>43</v>
      </c>
      <c r="L27" s="54" t="s">
        <v>64</v>
      </c>
      <c r="M27" s="54" t="s">
        <v>65</v>
      </c>
    </row>
    <row r="28" spans="1:15" ht="15.75" x14ac:dyDescent="0.25">
      <c r="D28" s="52" t="s">
        <v>43</v>
      </c>
      <c r="E28" s="5" t="s">
        <v>45</v>
      </c>
      <c r="F28" s="53">
        <v>14</v>
      </c>
      <c r="G28" s="15">
        <v>14</v>
      </c>
      <c r="H28" s="5">
        <v>1.2</v>
      </c>
      <c r="I28" s="15">
        <v>14</v>
      </c>
      <c r="K28" s="52" t="s">
        <v>43</v>
      </c>
      <c r="L28" s="54"/>
      <c r="M28" s="54"/>
    </row>
    <row r="29" spans="1:15" ht="15.75" x14ac:dyDescent="0.25">
      <c r="D29" s="52" t="s">
        <v>43</v>
      </c>
      <c r="E29" s="5" t="s">
        <v>46</v>
      </c>
      <c r="F29" s="53">
        <v>16</v>
      </c>
      <c r="G29" s="15">
        <v>16</v>
      </c>
      <c r="H29" s="5">
        <v>1.6</v>
      </c>
      <c r="I29" s="15">
        <v>16</v>
      </c>
      <c r="K29" s="52" t="s">
        <v>43</v>
      </c>
      <c r="L29" s="54"/>
      <c r="M29" s="54"/>
    </row>
    <row r="30" spans="1:15" ht="15.75" x14ac:dyDescent="0.25">
      <c r="D30" s="52" t="s">
        <v>43</v>
      </c>
      <c r="E30" s="5" t="s">
        <v>47</v>
      </c>
      <c r="F30" s="53">
        <v>18</v>
      </c>
      <c r="G30" s="15">
        <v>18</v>
      </c>
      <c r="H30" s="5">
        <v>2</v>
      </c>
      <c r="I30" s="15">
        <v>18</v>
      </c>
      <c r="K30" s="52" t="s">
        <v>43</v>
      </c>
      <c r="L30" s="54"/>
      <c r="M30" s="54"/>
    </row>
    <row r="31" spans="1:15" ht="15.75" x14ac:dyDescent="0.25">
      <c r="D31" s="52" t="s">
        <v>43</v>
      </c>
      <c r="E31" s="5" t="s">
        <v>48</v>
      </c>
      <c r="F31" s="53">
        <v>20</v>
      </c>
      <c r="G31" s="15">
        <v>20</v>
      </c>
      <c r="H31" s="5">
        <v>2.4500000000000002</v>
      </c>
      <c r="I31" s="15">
        <v>20</v>
      </c>
      <c r="K31" s="52" t="s">
        <v>43</v>
      </c>
      <c r="L31" s="54"/>
      <c r="M31" s="54"/>
    </row>
    <row r="32" spans="1:15" ht="15.75" x14ac:dyDescent="0.25">
      <c r="D32" s="52" t="s">
        <v>43</v>
      </c>
      <c r="E32" s="5" t="s">
        <v>49</v>
      </c>
      <c r="F32" s="53">
        <v>22</v>
      </c>
      <c r="G32" s="15">
        <v>22</v>
      </c>
      <c r="H32" s="5">
        <v>3</v>
      </c>
      <c r="I32" s="15">
        <v>22</v>
      </c>
      <c r="K32" s="52" t="s">
        <v>43</v>
      </c>
      <c r="L32" s="54"/>
      <c r="M32" s="54"/>
      <c r="O32" s="51"/>
    </row>
    <row r="33" spans="4:13" ht="15.75" x14ac:dyDescent="0.25">
      <c r="D33" s="52" t="s">
        <v>43</v>
      </c>
      <c r="E33" s="5" t="s">
        <v>50</v>
      </c>
      <c r="F33" s="53">
        <v>25</v>
      </c>
      <c r="G33" s="15">
        <v>25</v>
      </c>
      <c r="H33" s="5">
        <v>3.9</v>
      </c>
      <c r="I33" s="15">
        <v>25</v>
      </c>
      <c r="K33" s="52" t="s">
        <v>43</v>
      </c>
      <c r="L33" s="54"/>
      <c r="M33" s="54"/>
    </row>
    <row r="34" spans="4:13" ht="15.75" x14ac:dyDescent="0.25">
      <c r="D34" s="52" t="s">
        <v>43</v>
      </c>
      <c r="E34" s="5" t="s">
        <v>51</v>
      </c>
      <c r="F34" s="53">
        <v>30</v>
      </c>
      <c r="G34" s="15">
        <v>30</v>
      </c>
      <c r="H34" s="5">
        <v>5.5</v>
      </c>
      <c r="I34" s="15">
        <v>30</v>
      </c>
      <c r="K34" s="52" t="s">
        <v>43</v>
      </c>
      <c r="L34" s="54"/>
      <c r="M34" s="54"/>
    </row>
    <row r="35" spans="4:13" ht="15.75" x14ac:dyDescent="0.25">
      <c r="D35" s="52" t="s">
        <v>43</v>
      </c>
      <c r="E35" s="5" t="s">
        <v>52</v>
      </c>
      <c r="F35" s="53">
        <v>35</v>
      </c>
      <c r="G35" s="15">
        <v>35</v>
      </c>
      <c r="H35" s="5">
        <v>7.5</v>
      </c>
      <c r="I35" s="15">
        <v>35</v>
      </c>
      <c r="K35" s="52" t="s">
        <v>43</v>
      </c>
      <c r="L35" s="54"/>
      <c r="M35" s="54"/>
    </row>
    <row r="36" spans="4:13" ht="15.75" x14ac:dyDescent="0.25">
      <c r="D36" s="52" t="s">
        <v>43</v>
      </c>
      <c r="E36" s="5" t="s">
        <v>53</v>
      </c>
      <c r="F36" s="53">
        <v>40</v>
      </c>
      <c r="G36" s="15">
        <v>40</v>
      </c>
      <c r="H36" s="5">
        <v>9.8000000000000007</v>
      </c>
      <c r="I36" s="15">
        <v>40</v>
      </c>
      <c r="K36" s="52" t="s">
        <v>43</v>
      </c>
      <c r="L36" s="54"/>
      <c r="M36" s="54"/>
    </row>
    <row r="37" spans="4:13" ht="15.75" x14ac:dyDescent="0.25">
      <c r="D37" s="52" t="s">
        <v>43</v>
      </c>
      <c r="E37" s="5" t="s">
        <v>54</v>
      </c>
      <c r="F37" s="53">
        <v>45</v>
      </c>
      <c r="G37" s="15">
        <v>45</v>
      </c>
      <c r="H37" s="5">
        <v>12.4</v>
      </c>
      <c r="I37" s="15">
        <v>45</v>
      </c>
      <c r="K37" s="52" t="s">
        <v>43</v>
      </c>
      <c r="L37" s="54"/>
      <c r="M37" s="54"/>
    </row>
    <row r="38" spans="4:13" ht="15.75" x14ac:dyDescent="0.25">
      <c r="D38" s="52" t="s">
        <v>43</v>
      </c>
      <c r="E38" s="5" t="s">
        <v>55</v>
      </c>
      <c r="F38" s="53">
        <v>50</v>
      </c>
      <c r="G38" s="15">
        <v>50</v>
      </c>
      <c r="H38" s="5">
        <v>15.4</v>
      </c>
      <c r="I38" s="15">
        <v>50</v>
      </c>
      <c r="K38" s="52" t="s">
        <v>43</v>
      </c>
      <c r="L38" s="54"/>
      <c r="M38" s="54"/>
    </row>
    <row r="39" spans="4:13" ht="15.75" x14ac:dyDescent="0.25">
      <c r="D39" s="52" t="s">
        <v>43</v>
      </c>
      <c r="E39" s="5" t="s">
        <v>56</v>
      </c>
      <c r="F39" s="53">
        <v>55</v>
      </c>
      <c r="G39" s="15">
        <v>55</v>
      </c>
      <c r="H39" s="5">
        <v>18.600000000000001</v>
      </c>
      <c r="I39" s="15">
        <v>55</v>
      </c>
      <c r="K39" s="52" t="s">
        <v>43</v>
      </c>
      <c r="L39" s="54"/>
      <c r="M39" s="54"/>
    </row>
    <row r="40" spans="4:13" ht="15.75" x14ac:dyDescent="0.25">
      <c r="D40" s="52" t="s">
        <v>43</v>
      </c>
      <c r="E40" s="5" t="s">
        <v>57</v>
      </c>
      <c r="F40" s="53">
        <v>60</v>
      </c>
      <c r="G40" s="15">
        <v>60</v>
      </c>
      <c r="H40" s="5">
        <v>22.1</v>
      </c>
      <c r="I40" s="15">
        <v>60</v>
      </c>
      <c r="K40" s="52" t="s">
        <v>43</v>
      </c>
      <c r="L40" s="54"/>
      <c r="M40" s="54"/>
    </row>
    <row r="41" spans="4:13" ht="15.75" x14ac:dyDescent="0.25">
      <c r="D41" s="52" t="s">
        <v>43</v>
      </c>
      <c r="E41" s="5" t="s">
        <v>58</v>
      </c>
      <c r="F41" s="53">
        <v>65</v>
      </c>
      <c r="G41" s="15">
        <v>65</v>
      </c>
      <c r="H41" s="5">
        <v>25.9</v>
      </c>
      <c r="I41" s="15">
        <v>65</v>
      </c>
      <c r="K41" s="52" t="s">
        <v>43</v>
      </c>
      <c r="L41" s="54"/>
      <c r="M41" s="54"/>
    </row>
    <row r="42" spans="4:13" ht="15.75" x14ac:dyDescent="0.25">
      <c r="D42" s="52" t="s">
        <v>43</v>
      </c>
      <c r="E42" s="5" t="s">
        <v>59</v>
      </c>
      <c r="F42" s="53">
        <v>70</v>
      </c>
      <c r="G42" s="15">
        <v>70</v>
      </c>
      <c r="H42" s="5">
        <v>30</v>
      </c>
      <c r="I42" s="15">
        <v>70</v>
      </c>
      <c r="K42" s="52" t="s">
        <v>43</v>
      </c>
      <c r="L42" s="54"/>
      <c r="M42" s="54"/>
    </row>
    <row r="43" spans="4:13" ht="15.75" x14ac:dyDescent="0.25">
      <c r="D43" s="52" t="s">
        <v>43</v>
      </c>
      <c r="E43" s="5" t="s">
        <v>60</v>
      </c>
      <c r="F43" s="53">
        <v>75</v>
      </c>
      <c r="G43" s="15">
        <v>75</v>
      </c>
      <c r="H43" s="5">
        <v>34.5</v>
      </c>
      <c r="I43" s="15">
        <v>75</v>
      </c>
      <c r="K43" s="52" t="s">
        <v>43</v>
      </c>
      <c r="L43" s="54"/>
      <c r="M43" s="54"/>
    </row>
    <row r="44" spans="4:13" ht="15.75" x14ac:dyDescent="0.25">
      <c r="D44" s="52" t="s">
        <v>43</v>
      </c>
      <c r="E44" s="5" t="s">
        <v>61</v>
      </c>
      <c r="F44" s="53">
        <v>80</v>
      </c>
      <c r="G44" s="15">
        <v>80</v>
      </c>
      <c r="H44" s="5">
        <v>39.299999999999997</v>
      </c>
      <c r="I44" s="15">
        <v>80</v>
      </c>
      <c r="K44" s="52" t="s">
        <v>43</v>
      </c>
      <c r="L44" s="54"/>
      <c r="M44" s="54"/>
    </row>
    <row r="45" spans="4:13" ht="15.75" x14ac:dyDescent="0.25">
      <c r="D45" s="52" t="s">
        <v>43</v>
      </c>
      <c r="E45" s="5" t="s">
        <v>62</v>
      </c>
      <c r="F45" s="53">
        <v>85</v>
      </c>
      <c r="G45" s="15">
        <v>85</v>
      </c>
      <c r="H45" s="5">
        <v>44.3</v>
      </c>
      <c r="I45" s="15">
        <v>85</v>
      </c>
      <c r="K45" s="52" t="s">
        <v>43</v>
      </c>
      <c r="L45" s="54"/>
      <c r="M45" s="54"/>
    </row>
    <row r="46" spans="4:13" x14ac:dyDescent="0.2">
      <c r="L46" s="51"/>
      <c r="M46" s="51"/>
    </row>
  </sheetData>
  <phoneticPr fontId="19" type="noConversion"/>
  <pageMargins left="0.25" right="0.25" top="0.75" bottom="0.75" header="0.3" footer="0.3"/>
  <pageSetup paperSize="9" scale="9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e t t i n g s   x m l n s : x s d = " h t t p : / / w w w . w 3 . o r g / 2 0 0 1 / X M L S c h e m a "   x m l n s : x s i = " h t t p : / / w w w . w 3 . o r g / 2 0 0 1 / X M L S c h e m a - i n s t a n c e "   x m l n s = " h t t p : / / w w w . a d s o l u t . b e / w o r k b o o k / c o n f i g u r a t i o n " > < D o c u m e n t I d > - 1 < / D o c u m e n t I d > < S e r v e r N a m e > t c p : 1 0 . 2 5 0 . 1 0 . 1 0 , 6 6 0 4 < / S e r v e r N a m e > < F i l e N a m e > m a s t e r a d s < / F i l e N a m e > < S u b F i l e N a m e > m e r o f i x < / S u b F i l e N a m e > < D b U s e r N a m e > s a < / D b U s e r N a m e > < D b P a s s w o r d > A d s o l u t _ D e v < / D b P a s s w o r d > < S Q L C r e d e n t i a l s > h V g K c J S c b k g n C d d W E J Q 5 i H n A v 3 6 k P w 4 p r Z 5 / / G Z E 4 c i U c H 9 D 6 l x r a S f C 6 a F d J W v / N 1 s g 7 R 7 E 1 + 7 Q A 6 2 0 W Z b a U i y / w X r Q c p / 3 i l b n q c t c 6 n e d S / Z s b K I A y l S p 8 7 c g L y y e < / S Q L C r e d e n t i a l s > < O p e n e d I n A d s o l u t > f a l s e < / O p e n e d I n A d s o l u t > < U s e r C o d e / > < / S e t t i n g s > 
</file>

<file path=customXml/itemProps1.xml><?xml version="1.0" encoding="utf-8"?>
<ds:datastoreItem xmlns:ds="http://schemas.openxmlformats.org/officeDocument/2006/customXml" ds:itemID="{61BF3A81-B417-4AED-98BC-0044A73DA33F}">
  <ds:schemaRefs>
    <ds:schemaRef ds:uri="http://www.w3.org/2001/XMLSchema"/>
    <ds:schemaRef ds:uri="http://www.adsolut.be/workbook/configur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TREKKER</vt:lpstr>
      <vt:lpstr>DATA</vt:lpstr>
      <vt:lpstr>DATA!Afdrukbereik</vt:lpstr>
      <vt:lpstr>TREKKER!Afdrukbereik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2022-09-14T09:02:58Z</cp:lastPrinted>
  <dcterms:created xsi:type="dcterms:W3CDTF">2000-05-23T12:24:35Z</dcterms:created>
  <dcterms:modified xsi:type="dcterms:W3CDTF">2025-11-18T08:58:14Z</dcterms:modified>
</cp:coreProperties>
</file>