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P:\Merofix\Website\Bestelformulieren\GER\Origineel\"/>
    </mc:Choice>
  </mc:AlternateContent>
  <xr:revisionPtr revIDLastSave="0" documentId="13_ncr:1_{429BB6AA-9BBF-4676-8EFA-13B8AA79136D}" xr6:coauthVersionLast="47" xr6:coauthVersionMax="47" xr10:uidLastSave="{00000000-0000-0000-0000-000000000000}"/>
  <bookViews>
    <workbookView xWindow="-120" yWindow="-120" windowWidth="51840" windowHeight="21120" tabRatio="879" xr2:uid="{00000000-000D-0000-FFFF-FFFF00000000}"/>
  </bookViews>
  <sheets>
    <sheet name="TREKKER GEPL." sheetId="13" r:id="rId1"/>
    <sheet name="DATA" sheetId="14" r:id="rId2"/>
  </sheets>
  <definedNames>
    <definedName name="_xlnm.Print_Area" localSheetId="1">DATA!$A$1:$L$46</definedName>
    <definedName name="_xlnm.Print_Area" localSheetId="0">'TREKKER GEPL.'!$A$8:$K$27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3" l="1"/>
  <c r="H15" i="13"/>
  <c r="Q3" i="13"/>
  <c r="B11" i="13"/>
  <c r="C11" i="13"/>
  <c r="W5" i="14" l="1"/>
  <c r="W6" i="14"/>
  <c r="W7" i="14"/>
  <c r="W8" i="14"/>
  <c r="W9" i="14"/>
  <c r="W10" i="14"/>
  <c r="W11" i="14"/>
  <c r="W4" i="14"/>
  <c r="F22" i="13" l="1"/>
  <c r="D24" i="13"/>
  <c r="H8" i="13"/>
  <c r="A8" i="13"/>
  <c r="W13" i="13"/>
  <c r="X13" i="13"/>
  <c r="W14" i="13"/>
  <c r="X14" i="13"/>
  <c r="W15" i="13"/>
  <c r="X15" i="13"/>
  <c r="W16" i="13"/>
  <c r="X16" i="13"/>
  <c r="W17" i="13"/>
  <c r="X17" i="13"/>
  <c r="W18" i="13"/>
  <c r="X18" i="13"/>
  <c r="W19" i="13"/>
  <c r="X19" i="13"/>
  <c r="W20" i="13"/>
  <c r="X20" i="13"/>
  <c r="W21" i="13"/>
  <c r="Y21" i="13" s="1"/>
  <c r="Z21" i="13" s="1"/>
  <c r="X21" i="13"/>
  <c r="W22" i="13"/>
  <c r="X22" i="13"/>
  <c r="X12" i="13"/>
  <c r="W12" i="13"/>
  <c r="F12" i="13"/>
  <c r="F13" i="13"/>
  <c r="F14" i="13"/>
  <c r="F15" i="13"/>
  <c r="F16" i="13"/>
  <c r="F17" i="13"/>
  <c r="F18" i="13"/>
  <c r="F19" i="13"/>
  <c r="F20" i="13"/>
  <c r="F11" i="13"/>
  <c r="A26" i="13"/>
  <c r="A24" i="13"/>
  <c r="A23" i="13"/>
  <c r="A12" i="13"/>
  <c r="A13" i="13"/>
  <c r="A14" i="13"/>
  <c r="A15" i="13"/>
  <c r="A16" i="13"/>
  <c r="A17" i="13"/>
  <c r="A18" i="13"/>
  <c r="A19" i="13"/>
  <c r="A20" i="13"/>
  <c r="A11" i="13"/>
  <c r="H18" i="13"/>
  <c r="G14" i="13"/>
  <c r="I18" i="13"/>
  <c r="H14" i="13"/>
  <c r="W8" i="13"/>
  <c r="W7" i="13"/>
  <c r="W6" i="13"/>
  <c r="W5" i="13"/>
  <c r="W4" i="13"/>
  <c r="W3" i="13"/>
  <c r="W2" i="13"/>
  <c r="Y19" i="13" l="1"/>
  <c r="Z19" i="13" s="1"/>
  <c r="Y15" i="13"/>
  <c r="Z15" i="13" s="1"/>
  <c r="Y17" i="13"/>
  <c r="Z17" i="13" s="1"/>
  <c r="Y13" i="13"/>
  <c r="Z13" i="13" s="1"/>
  <c r="Y22" i="13"/>
  <c r="Z22" i="13" s="1"/>
  <c r="Y18" i="13"/>
  <c r="Z18" i="13" s="1"/>
  <c r="Y14" i="13"/>
  <c r="Y20" i="13"/>
  <c r="Z20" i="13" s="1"/>
  <c r="Y16" i="13"/>
  <c r="Z16" i="13" s="1"/>
  <c r="Y12" i="13"/>
  <c r="Q22" i="13"/>
  <c r="Q21" i="13"/>
  <c r="E20" i="13" s="1"/>
  <c r="J20" i="13" s="1"/>
  <c r="Q19" i="13"/>
  <c r="E18" i="13" s="1"/>
  <c r="J18" i="13" s="1"/>
  <c r="Q18" i="13"/>
  <c r="E17" i="13" s="1"/>
  <c r="J17" i="13" s="1"/>
  <c r="Q17" i="13"/>
  <c r="E16" i="13" s="1"/>
  <c r="Q16" i="13"/>
  <c r="E15" i="13" s="1"/>
  <c r="J15" i="13" s="1"/>
  <c r="Q15" i="13"/>
  <c r="E14" i="13" s="1"/>
  <c r="J14" i="13" s="1"/>
  <c r="Q13" i="13"/>
  <c r="E12" i="13" s="1"/>
  <c r="J12" i="13" s="1"/>
  <c r="Z14" i="13" l="1"/>
  <c r="Q14" i="13"/>
  <c r="E13" i="13" s="1"/>
  <c r="J13" i="13" s="1"/>
  <c r="Z12" i="13"/>
  <c r="Q12" i="13" s="1"/>
  <c r="E11" i="13" s="1"/>
  <c r="J11" i="13" s="1"/>
  <c r="Q20" i="13"/>
  <c r="E19" i="13" s="1"/>
  <c r="J19" i="13" s="1"/>
  <c r="J23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</authors>
  <commentList>
    <comment ref="P6" authorId="0" shapeId="0" xr:uid="{00000000-0006-0000-0600-000001000000}">
      <text>
        <r>
          <rPr>
            <sz val="10"/>
            <color indexed="81"/>
            <rFont val="Tahoma"/>
            <family val="2"/>
          </rPr>
          <t>1   ST37.2K
2   ST52.3K
3   8.8
4   RVS 304
5   RVS 316 L</t>
        </r>
      </text>
    </comment>
    <comment ref="P7" authorId="0" shapeId="0" xr:uid="{00000000-0006-0000-0600-000002000000}">
      <text>
        <r>
          <rPr>
            <sz val="10"/>
            <color indexed="81"/>
            <rFont val="Tahoma"/>
            <family val="2"/>
          </rPr>
          <t>1  GEROLLT
2  GESCHNITTEN</t>
        </r>
      </text>
    </comment>
    <comment ref="P8" authorId="0" shapeId="0" xr:uid="{00000000-0006-0000-0600-000003000000}">
      <text>
        <r>
          <rPr>
            <sz val="10"/>
            <color indexed="81"/>
            <rFont val="Tahoma"/>
            <family val="2"/>
          </rPr>
          <t>1  UNBEHANDELTER STAHL
2  ELEKTROLYTISCH
3  FEUERVERZINKT</t>
        </r>
      </text>
    </comment>
  </commentList>
</comments>
</file>

<file path=xl/sharedStrings.xml><?xml version="1.0" encoding="utf-8"?>
<sst xmlns="http://schemas.openxmlformats.org/spreadsheetml/2006/main" count="180" uniqueCount="92">
  <si>
    <t>REF:</t>
  </si>
  <si>
    <t>M</t>
  </si>
  <si>
    <t>REF</t>
  </si>
  <si>
    <t>GEROLD</t>
  </si>
  <si>
    <t>RVS 304 A2</t>
  </si>
  <si>
    <t>RVS 316 L A4</t>
  </si>
  <si>
    <t>GESNEDEN</t>
  </si>
  <si>
    <t>BLANK</t>
  </si>
  <si>
    <t>EL. VERZINKT</t>
  </si>
  <si>
    <t>ST 52.3 K</t>
  </si>
  <si>
    <t>A</t>
  </si>
  <si>
    <t>B</t>
  </si>
  <si>
    <t>VERTICAAL ZOEKEN. Hoe toepassen?</t>
  </si>
  <si>
    <t>Formule:</t>
  </si>
  <si>
    <t>Vert.Zoeken(L11;DATA!A16:B20;2;0)</t>
  </si>
  <si>
    <t>Vert.Zoeken</t>
  </si>
  <si>
    <t>L11</t>
  </si>
  <si>
    <t>DATA!</t>
  </si>
  <si>
    <t>A16</t>
  </si>
  <si>
    <t>B20</t>
  </si>
  <si>
    <t>DATA!A16:B20</t>
  </si>
  <si>
    <t>Formule</t>
  </si>
  <si>
    <t>Zoekwaarde</t>
  </si>
  <si>
    <t>Tabelmatrix</t>
  </si>
  <si>
    <t>Plaats waar de nummer van de lijst v/d data wordt ingegeven</t>
  </si>
  <si>
    <t>Blad waar de lijst te vinden is.</t>
  </si>
  <si>
    <t>Paats waar de lijst van nummering en data begint.</t>
  </si>
  <si>
    <t>Paats waar de lijst van nummering en data eindigt.</t>
  </si>
  <si>
    <t>Kolomindex</t>
  </si>
  <si>
    <t>Moet uit de 2 de kolom weergeven</t>
  </si>
  <si>
    <t>Benaderen</t>
  </si>
  <si>
    <t>0 = onwaar (waarde korstbij moet gezocht)</t>
  </si>
  <si>
    <t>1 = waar (juiste waarde moet opgegeven)</t>
  </si>
  <si>
    <t>KG/M</t>
  </si>
  <si>
    <t>KG</t>
  </si>
  <si>
    <t>TH. VERZ. OVERM.</t>
  </si>
  <si>
    <t xml:space="preserve">Kleurvoorwaarden </t>
  </si>
  <si>
    <t>RVS 304</t>
  </si>
  <si>
    <t>RVS 316L</t>
  </si>
  <si>
    <t>El. Verz.</t>
  </si>
  <si>
    <t>Th. Verzinkt</t>
  </si>
  <si>
    <t>ST37.2 K</t>
  </si>
  <si>
    <t>ST52.3 K</t>
  </si>
  <si>
    <t>Th. Verzinkt OVERM.</t>
  </si>
  <si>
    <t>TOT.  KG:</t>
  </si>
  <si>
    <t>RVS 316 L</t>
  </si>
  <si>
    <t>D6</t>
  </si>
  <si>
    <t>D8</t>
  </si>
  <si>
    <t>D10</t>
  </si>
  <si>
    <t>4.8 S 235JR C+C</t>
  </si>
  <si>
    <t>5.8 S 355JR C+C</t>
  </si>
  <si>
    <t>TH. VERZ. ISOPASS.</t>
  </si>
  <si>
    <t>TH. ZN. BIJGEWERKT</t>
  </si>
  <si>
    <t>Ø</t>
  </si>
  <si>
    <t>D12</t>
  </si>
  <si>
    <t>D14</t>
  </si>
  <si>
    <t>D16</t>
  </si>
  <si>
    <t>D18</t>
  </si>
  <si>
    <t>D20</t>
  </si>
  <si>
    <t>D22</t>
  </si>
  <si>
    <t>D25</t>
  </si>
  <si>
    <t>D30</t>
  </si>
  <si>
    <t>D35</t>
  </si>
  <si>
    <t>D40</t>
  </si>
  <si>
    <t>D45</t>
  </si>
  <si>
    <t>D50</t>
  </si>
  <si>
    <t>D55</t>
  </si>
  <si>
    <t>D60</t>
  </si>
  <si>
    <t>D65</t>
  </si>
  <si>
    <t>D70</t>
  </si>
  <si>
    <t>D75</t>
  </si>
  <si>
    <t>D80</t>
  </si>
  <si>
    <t>D85</t>
  </si>
  <si>
    <t>MM</t>
  </si>
  <si>
    <t>Plooi</t>
  </si>
  <si>
    <t>Ankers</t>
  </si>
  <si>
    <t>Beugels</t>
  </si>
  <si>
    <t>ANZAHL</t>
  </si>
  <si>
    <t>DURCH.</t>
  </si>
  <si>
    <t>LANGE</t>
  </si>
  <si>
    <t>FALTE</t>
  </si>
  <si>
    <t>NAME</t>
  </si>
  <si>
    <t>DURCHMESSER</t>
  </si>
  <si>
    <t>GEWINDE</t>
  </si>
  <si>
    <t>FALTENBIL.</t>
  </si>
  <si>
    <t>MATERIAL</t>
  </si>
  <si>
    <t>BEARBEITUNG</t>
  </si>
  <si>
    <t>OBERFLÄCHENBEHANDLUNG</t>
  </si>
  <si>
    <t>ANMERKUNG</t>
  </si>
  <si>
    <t>LIEFERTERMIN</t>
  </si>
  <si>
    <t>Anzahl</t>
  </si>
  <si>
    <t>Länge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</si>
</sst>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sz val="18"/>
      <name val="Arial"/>
      <family val="2"/>
    </font>
    <font>
      <i/>
      <sz val="16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0"/>
      <color indexed="81"/>
      <name val="Tahoma"/>
      <family val="2"/>
    </font>
    <font>
      <u/>
      <sz val="18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sz val="18"/>
      <name val="Arial"/>
      <family val="2"/>
    </font>
    <font>
      <b/>
      <sz val="14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rgb="FFC00000"/>
      <name val="Calibri"/>
      <family val="2"/>
    </font>
    <font>
      <b/>
      <u/>
      <sz val="12"/>
      <color rgb="FFC00000"/>
      <name val="Arial"/>
      <family val="2"/>
    </font>
    <font>
      <b/>
      <sz val="12"/>
      <color rgb="FFC00000"/>
      <name val="Arial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medium">
        <color indexed="10"/>
      </right>
      <top/>
      <bottom style="thick">
        <color indexed="1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1" xfId="0" applyFont="1" applyBorder="1"/>
    <xf numFmtId="0" fontId="9" fillId="0" borderId="1" xfId="0" applyFont="1" applyBorder="1"/>
    <xf numFmtId="0" fontId="0" fillId="0" borderId="0" xfId="0" applyAlignment="1">
      <alignment horizontal="left"/>
    </xf>
    <xf numFmtId="0" fontId="11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14" fillId="0" borderId="0" xfId="0" applyFont="1" applyAlignment="1">
      <alignment horizontal="left"/>
    </xf>
    <xf numFmtId="0" fontId="0" fillId="0" borderId="3" xfId="0" applyBorder="1"/>
    <xf numFmtId="0" fontId="11" fillId="0" borderId="1" xfId="0" applyFont="1" applyBorder="1"/>
    <xf numFmtId="0" fontId="0" fillId="0" borderId="0" xfId="0" applyAlignment="1">
      <alignment horizontal="center" vertical="center"/>
    </xf>
    <xf numFmtId="0" fontId="0" fillId="0" borderId="5" xfId="0" applyBorder="1"/>
    <xf numFmtId="0" fontId="17" fillId="0" borderId="8" xfId="0" applyFont="1" applyBorder="1"/>
    <xf numFmtId="0" fontId="17" fillId="0" borderId="3" xfId="0" applyFont="1" applyBorder="1"/>
    <xf numFmtId="0" fontId="15" fillId="0" borderId="0" xfId="0" applyFont="1" applyAlignment="1">
      <alignment horizontal="center"/>
    </xf>
    <xf numFmtId="0" fontId="20" fillId="0" borderId="0" xfId="0" applyFont="1"/>
    <xf numFmtId="0" fontId="4" fillId="0" borderId="0" xfId="0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7" fillId="0" borderId="3" xfId="0" applyFont="1" applyBorder="1" applyAlignment="1">
      <alignment horizontal="right"/>
    </xf>
    <xf numFmtId="0" fontId="0" fillId="2" borderId="5" xfId="0" applyFill="1" applyBorder="1"/>
    <xf numFmtId="0" fontId="0" fillId="3" borderId="5" xfId="0" applyFill="1" applyBorder="1"/>
    <xf numFmtId="0" fontId="0" fillId="4" borderId="5" xfId="0" applyFill="1" applyBorder="1"/>
    <xf numFmtId="0" fontId="0" fillId="5" borderId="5" xfId="0" applyFill="1" applyBorder="1"/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horizontal="left"/>
    </xf>
    <xf numFmtId="0" fontId="9" fillId="0" borderId="0" xfId="0" applyFont="1"/>
    <xf numFmtId="0" fontId="23" fillId="0" borderId="0" xfId="0" applyFont="1" applyAlignment="1">
      <alignment horizontal="center" vertical="distributed"/>
    </xf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5" fillId="0" borderId="1" xfId="0" applyFont="1" applyBorder="1"/>
    <xf numFmtId="1" fontId="19" fillId="0" borderId="9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49" fontId="0" fillId="0" borderId="0" xfId="0" applyNumberFormat="1"/>
    <xf numFmtId="0" fontId="19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11" xfId="0" applyFont="1" applyBorder="1"/>
    <xf numFmtId="0" fontId="0" fillId="0" borderId="2" xfId="0" applyBorder="1"/>
    <xf numFmtId="2" fontId="19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" fontId="17" fillId="0" borderId="10" xfId="0" applyNumberFormat="1" applyFont="1" applyBorder="1" applyAlignment="1">
      <alignment horizontal="center"/>
    </xf>
    <xf numFmtId="0" fontId="17" fillId="0" borderId="0" xfId="0" applyFont="1" applyAlignment="1">
      <alignment horizontal="right" vertical="center"/>
    </xf>
    <xf numFmtId="1" fontId="19" fillId="0" borderId="10" xfId="0" applyNumberFormat="1" applyFont="1" applyBorder="1"/>
    <xf numFmtId="0" fontId="17" fillId="0" borderId="7" xfId="0" applyFont="1" applyBorder="1"/>
    <xf numFmtId="49" fontId="17" fillId="0" borderId="3" xfId="0" applyNumberFormat="1" applyFont="1" applyBorder="1"/>
    <xf numFmtId="0" fontId="4" fillId="0" borderId="0" xfId="1"/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25" fillId="0" borderId="0" xfId="0" applyFont="1"/>
    <xf numFmtId="1" fontId="26" fillId="0" borderId="0" xfId="0" applyNumberFormat="1" applyFont="1" applyAlignment="1">
      <alignment horizontal="center"/>
    </xf>
    <xf numFmtId="0" fontId="25" fillId="0" borderId="6" xfId="0" applyFont="1" applyBorder="1" applyAlignment="1">
      <alignment horizontal="center"/>
    </xf>
    <xf numFmtId="1" fontId="19" fillId="0" borderId="0" xfId="0" applyNumberFormat="1" applyFont="1"/>
    <xf numFmtId="1" fontId="17" fillId="0" borderId="0" xfId="0" applyNumberFormat="1" applyFont="1" applyAlignment="1">
      <alignment horizontal="center"/>
    </xf>
    <xf numFmtId="0" fontId="14" fillId="6" borderId="5" xfId="0" applyFont="1" applyFill="1" applyBorder="1" applyAlignment="1" applyProtection="1">
      <alignment horizontal="center"/>
      <protection locked="0"/>
    </xf>
    <xf numFmtId="0" fontId="6" fillId="0" borderId="17" xfId="0" applyFont="1" applyBorder="1" applyAlignment="1">
      <alignment horizontal="center" vertical="center"/>
    </xf>
    <xf numFmtId="0" fontId="16" fillId="0" borderId="3" xfId="0" applyFont="1" applyBorder="1"/>
    <xf numFmtId="0" fontId="25" fillId="0" borderId="3" xfId="0" applyFont="1" applyBorder="1"/>
    <xf numFmtId="0" fontId="17" fillId="6" borderId="5" xfId="0" applyFont="1" applyFill="1" applyBorder="1" applyAlignment="1" applyProtection="1">
      <alignment horizontal="center"/>
      <protection locked="0"/>
    </xf>
    <xf numFmtId="2" fontId="16" fillId="0" borderId="0" xfId="0" applyNumberFormat="1" applyFont="1" applyAlignment="1" applyProtection="1">
      <alignment horizontal="left"/>
      <protection locked="0"/>
    </xf>
    <xf numFmtId="0" fontId="0" fillId="0" borderId="15" xfId="0" applyBorder="1" applyAlignment="1" applyProtection="1">
      <alignment horizontal="center"/>
      <protection locked="0"/>
    </xf>
    <xf numFmtId="1" fontId="17" fillId="6" borderId="15" xfId="0" applyNumberFormat="1" applyFont="1" applyFill="1" applyBorder="1" applyAlignment="1" applyProtection="1">
      <alignment horizontal="center"/>
      <protection locked="0"/>
    </xf>
    <xf numFmtId="0" fontId="25" fillId="6" borderId="5" xfId="0" applyFont="1" applyFill="1" applyBorder="1" applyAlignment="1" applyProtection="1">
      <alignment horizontal="center"/>
      <protection locked="0"/>
    </xf>
    <xf numFmtId="1" fontId="25" fillId="6" borderId="15" xfId="0" applyNumberFormat="1" applyFont="1" applyFill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/>
      <protection locked="0"/>
    </xf>
    <xf numFmtId="0" fontId="25" fillId="0" borderId="5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27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2" fontId="28" fillId="0" borderId="0" xfId="0" applyNumberFormat="1" applyFont="1" applyAlignment="1">
      <alignment horizontal="right" vertical="center"/>
    </xf>
    <xf numFmtId="1" fontId="29" fillId="0" borderId="0" xfId="0" applyNumberFormat="1" applyFont="1" applyAlignment="1">
      <alignment horizontal="left"/>
    </xf>
    <xf numFmtId="0" fontId="21" fillId="0" borderId="0" xfId="0" applyFont="1" applyAlignment="1">
      <alignment vertical="center"/>
    </xf>
    <xf numFmtId="0" fontId="30" fillId="0" borderId="0" xfId="0" applyFont="1" applyAlignment="1">
      <alignment horizontal="center"/>
    </xf>
    <xf numFmtId="0" fontId="14" fillId="0" borderId="3" xfId="0" applyFont="1" applyBorder="1"/>
    <xf numFmtId="0" fontId="25" fillId="0" borderId="0" xfId="1" applyFont="1"/>
    <xf numFmtId="0" fontId="19" fillId="0" borderId="5" xfId="0" applyFont="1" applyBorder="1"/>
    <xf numFmtId="0" fontId="23" fillId="0" borderId="2" xfId="0" applyFont="1" applyBorder="1" applyAlignment="1">
      <alignment horizontal="center" vertical="distributed"/>
    </xf>
    <xf numFmtId="0" fontId="0" fillId="0" borderId="24" xfId="0" applyBorder="1"/>
    <xf numFmtId="0" fontId="9" fillId="0" borderId="0" xfId="0" applyFont="1"/>
    <xf numFmtId="0" fontId="0" fillId="0" borderId="0" xfId="0"/>
    <xf numFmtId="0" fontId="21" fillId="0" borderId="22" xfId="0" applyFont="1" applyBorder="1" applyAlignment="1">
      <alignment vertical="center"/>
    </xf>
    <xf numFmtId="0" fontId="0" fillId="0" borderId="23" xfId="0" applyBorder="1"/>
    <xf numFmtId="0" fontId="23" fillId="0" borderId="12" xfId="0" applyFont="1" applyBorder="1" applyAlignment="1">
      <alignment horizontal="center" vertical="distributed"/>
    </xf>
    <xf numFmtId="0" fontId="0" fillId="0" borderId="13" xfId="0" applyBorder="1" applyAlignment="1">
      <alignment horizontal="center" vertical="distributed"/>
    </xf>
    <xf numFmtId="0" fontId="0" fillId="0" borderId="14" xfId="0" applyBorder="1" applyAlignment="1">
      <alignment horizontal="center" vertical="distributed"/>
    </xf>
    <xf numFmtId="0" fontId="0" fillId="0" borderId="19" xfId="0" applyBorder="1" applyAlignment="1">
      <alignment horizontal="center" vertical="distributed"/>
    </xf>
    <xf numFmtId="0" fontId="0" fillId="0" borderId="20" xfId="0" applyBorder="1" applyAlignment="1">
      <alignment horizontal="center" vertical="distributed"/>
    </xf>
    <xf numFmtId="0" fontId="0" fillId="0" borderId="21" xfId="0" applyBorder="1" applyAlignment="1">
      <alignment horizontal="center" vertical="distributed"/>
    </xf>
    <xf numFmtId="0" fontId="17" fillId="0" borderId="0" xfId="0" applyFont="1" applyAlignment="1">
      <alignment horizontal="left" vertical="center"/>
    </xf>
    <xf numFmtId="0" fontId="15" fillId="0" borderId="1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</cellXfs>
  <cellStyles count="8">
    <cellStyle name="Standaard" xfId="0" builtinId="0"/>
    <cellStyle name="Standaard 2" xfId="2" xr:uid="{00000000-0005-0000-0000-000001000000}"/>
    <cellStyle name="Standaard 2 2" xfId="5" xr:uid="{00000000-0005-0000-0000-000002000000}"/>
    <cellStyle name="Standaard 3" xfId="3" xr:uid="{00000000-0005-0000-0000-000003000000}"/>
    <cellStyle name="Standaard 3 2" xfId="6" xr:uid="{00000000-0005-0000-0000-000004000000}"/>
    <cellStyle name="Standaard 4" xfId="4" xr:uid="{00000000-0005-0000-0000-000005000000}"/>
    <cellStyle name="Standaard 4 2" xfId="7" xr:uid="{00000000-0005-0000-0000-000006000000}"/>
    <cellStyle name="Standaard 5" xfId="1" xr:uid="{00000000-0005-0000-0000-000007000000}"/>
  </cellStyles>
  <dxfs count="26">
    <dxf>
      <fill>
        <patternFill patternType="gray0625">
          <bgColor theme="7" tint="0.59996337778862885"/>
        </patternFill>
      </fill>
    </dxf>
    <dxf>
      <fill>
        <patternFill>
          <bgColor rgb="FFFFFF00"/>
        </pattern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patternFill>
          <bgColor rgb="FFFFFF00"/>
        </pattern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indexed="53"/>
        </patternFill>
      </fill>
    </dxf>
    <dxf>
      <fill>
        <patternFill>
          <bgColor indexed="47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4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40"/>
        </patternFill>
      </fill>
    </dxf>
    <dxf>
      <font>
        <color auto="1"/>
      </font>
      <fill>
        <patternFill patternType="lightUp">
          <fgColor rgb="FF00B0F0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>
          <fgColor rgb="FFFF0000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0625">
          <bgColor theme="7" tint="0.59996337778862885"/>
        </patternFill>
      </fill>
    </dxf>
  </dxfs>
  <tableStyles count="0" defaultTableStyle="TableStyleMedium9" defaultPivotStyle="PivotStyleLight16"/>
  <colors>
    <mruColors>
      <color rgb="FFCC0099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300450</xdr:colOff>
      <xdr:row>12</xdr:row>
      <xdr:rowOff>254738</xdr:rowOff>
    </xdr:from>
    <xdr:to>
      <xdr:col>8</xdr:col>
      <xdr:colOff>575738</xdr:colOff>
      <xdr:row>19</xdr:row>
      <xdr:rowOff>19898</xdr:rowOff>
    </xdr:to>
    <xdr:pic>
      <xdr:nvPicPr>
        <xdr:cNvPr id="12355" name="Picture 6">
          <a:extLst>
            <a:ext uri="{FF2B5EF4-FFF2-40B4-BE49-F238E27FC236}">
              <a16:creationId xmlns:a16="http://schemas.microsoft.com/office/drawing/2014/main" id="{00000000-0008-0000-0600-000043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9258" y="3444505"/>
          <a:ext cx="1770492" cy="1625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0</xdr:row>
      <xdr:rowOff>0</xdr:rowOff>
    </xdr:from>
    <xdr:to>
      <xdr:col>5</xdr:col>
      <xdr:colOff>209550</xdr:colOff>
      <xdr:row>0</xdr:row>
      <xdr:rowOff>0</xdr:rowOff>
    </xdr:to>
    <xdr:sp macro="" textlink="">
      <xdr:nvSpPr>
        <xdr:cNvPr id="12357" name="Oval 32">
          <a:extLst>
            <a:ext uri="{FF2B5EF4-FFF2-40B4-BE49-F238E27FC236}">
              <a16:creationId xmlns:a16="http://schemas.microsoft.com/office/drawing/2014/main" id="{00000000-0008-0000-0600-000045300000}"/>
            </a:ext>
          </a:extLst>
        </xdr:cNvPr>
        <xdr:cNvSpPr>
          <a:spLocks noChangeArrowheads="1"/>
        </xdr:cNvSpPr>
      </xdr:nvSpPr>
      <xdr:spPr bwMode="auto">
        <a:xfrm>
          <a:off x="1362075" y="0"/>
          <a:ext cx="14668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523875</xdr:colOff>
      <xdr:row>0</xdr:row>
      <xdr:rowOff>0</xdr:rowOff>
    </xdr:from>
    <xdr:to>
      <xdr:col>3</xdr:col>
      <xdr:colOff>76200</xdr:colOff>
      <xdr:row>0</xdr:row>
      <xdr:rowOff>0</xdr:rowOff>
    </xdr:to>
    <xdr:sp macro="" textlink="">
      <xdr:nvSpPr>
        <xdr:cNvPr id="12358" name="Oval 33">
          <a:extLst>
            <a:ext uri="{FF2B5EF4-FFF2-40B4-BE49-F238E27FC236}">
              <a16:creationId xmlns:a16="http://schemas.microsoft.com/office/drawing/2014/main" id="{00000000-0008-0000-0600-000046300000}"/>
            </a:ext>
          </a:extLst>
        </xdr:cNvPr>
        <xdr:cNvSpPr>
          <a:spLocks noChangeArrowheads="1"/>
        </xdr:cNvSpPr>
      </xdr:nvSpPr>
      <xdr:spPr bwMode="auto">
        <a:xfrm>
          <a:off x="523875" y="0"/>
          <a:ext cx="12573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304800</xdr:colOff>
      <xdr:row>0</xdr:row>
      <xdr:rowOff>0</xdr:rowOff>
    </xdr:from>
    <xdr:to>
      <xdr:col>6</xdr:col>
      <xdr:colOff>676275</xdr:colOff>
      <xdr:row>0</xdr:row>
      <xdr:rowOff>0</xdr:rowOff>
    </xdr:to>
    <xdr:sp macro="" textlink="">
      <xdr:nvSpPr>
        <xdr:cNvPr id="12359" name="Oval 34">
          <a:extLst>
            <a:ext uri="{FF2B5EF4-FFF2-40B4-BE49-F238E27FC236}">
              <a16:creationId xmlns:a16="http://schemas.microsoft.com/office/drawing/2014/main" id="{00000000-0008-0000-0600-000047300000}"/>
            </a:ext>
          </a:extLst>
        </xdr:cNvPr>
        <xdr:cNvSpPr>
          <a:spLocks noChangeArrowheads="1"/>
        </xdr:cNvSpPr>
      </xdr:nvSpPr>
      <xdr:spPr bwMode="auto">
        <a:xfrm>
          <a:off x="2924175" y="0"/>
          <a:ext cx="120967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304800</xdr:colOff>
      <xdr:row>0</xdr:row>
      <xdr:rowOff>0</xdr:rowOff>
    </xdr:from>
    <xdr:to>
      <xdr:col>6</xdr:col>
      <xdr:colOff>438150</xdr:colOff>
      <xdr:row>0</xdr:row>
      <xdr:rowOff>0</xdr:rowOff>
    </xdr:to>
    <xdr:sp macro="" textlink="">
      <xdr:nvSpPr>
        <xdr:cNvPr id="12323" name="Text Box 35">
          <a:extLst>
            <a:ext uri="{FF2B5EF4-FFF2-40B4-BE49-F238E27FC236}">
              <a16:creationId xmlns:a16="http://schemas.microsoft.com/office/drawing/2014/main" id="{00000000-0008-0000-0600-000023300000}"/>
            </a:ext>
          </a:extLst>
        </xdr:cNvPr>
        <xdr:cNvSpPr txBox="1">
          <a:spLocks noChangeArrowheads="1"/>
        </xdr:cNvSpPr>
      </xdr:nvSpPr>
      <xdr:spPr bwMode="auto">
        <a:xfrm>
          <a:off x="2924175" y="0"/>
          <a:ext cx="100965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200" b="1" i="0" u="sng" strike="noStrike">
              <a:solidFill>
                <a:srgbClr val="000000"/>
              </a:solidFill>
              <a:latin typeface="Arial"/>
              <a:cs typeface="Arial"/>
            </a:rPr>
            <a:t>Plooidiameter</a:t>
          </a:r>
        </a:p>
      </xdr:txBody>
    </xdr:sp>
    <xdr:clientData/>
  </xdr:twoCellAnchor>
  <xdr:twoCellAnchor>
    <xdr:from>
      <xdr:col>0</xdr:col>
      <xdr:colOff>628650</xdr:colOff>
      <xdr:row>9</xdr:row>
      <xdr:rowOff>92403</xdr:rowOff>
    </xdr:from>
    <xdr:to>
      <xdr:col>4</xdr:col>
      <xdr:colOff>0</xdr:colOff>
      <xdr:row>11</xdr:row>
      <xdr:rowOff>92403</xdr:rowOff>
    </xdr:to>
    <xdr:sp macro="" textlink="">
      <xdr:nvSpPr>
        <xdr:cNvPr id="12361" name="Oval 36">
          <a:extLst>
            <a:ext uri="{FF2B5EF4-FFF2-40B4-BE49-F238E27FC236}">
              <a16:creationId xmlns:a16="http://schemas.microsoft.com/office/drawing/2014/main" id="{00000000-0008-0000-0600-000049300000}"/>
            </a:ext>
          </a:extLst>
        </xdr:cNvPr>
        <xdr:cNvSpPr>
          <a:spLocks noChangeArrowheads="1"/>
        </xdr:cNvSpPr>
      </xdr:nvSpPr>
      <xdr:spPr bwMode="auto">
        <a:xfrm>
          <a:off x="628650" y="2829472"/>
          <a:ext cx="1210660" cy="547414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29</xdr:row>
      <xdr:rowOff>220799</xdr:rowOff>
    </xdr:from>
    <xdr:to>
      <xdr:col>14</xdr:col>
      <xdr:colOff>741208</xdr:colOff>
      <xdr:row>51</xdr:row>
      <xdr:rowOff>11906</xdr:rowOff>
    </xdr:to>
    <xdr:pic>
      <xdr:nvPicPr>
        <xdr:cNvPr id="12334" name="Afbeelding 1">
          <a:extLst>
            <a:ext uri="{FF2B5EF4-FFF2-40B4-BE49-F238E27FC236}">
              <a16:creationId xmlns:a16="http://schemas.microsoft.com/office/drawing/2014/main" id="{00000000-0008-0000-0600-00002E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100000"/>
          <a:grayscl/>
        </a:blip>
        <a:srcRect/>
        <a:stretch>
          <a:fillRect/>
        </a:stretch>
      </xdr:blipFill>
      <xdr:spPr bwMode="auto">
        <a:xfrm>
          <a:off x="0" y="7602674"/>
          <a:ext cx="8313583" cy="472029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  <xdr:twoCellAnchor>
    <xdr:from>
      <xdr:col>4</xdr:col>
      <xdr:colOff>496970</xdr:colOff>
      <xdr:row>20</xdr:row>
      <xdr:rowOff>29460</xdr:rowOff>
    </xdr:from>
    <xdr:to>
      <xdr:col>8</xdr:col>
      <xdr:colOff>274949</xdr:colOff>
      <xdr:row>22</xdr:row>
      <xdr:rowOff>186572</xdr:rowOff>
    </xdr:to>
    <xdr:sp macro="" textlink="">
      <xdr:nvSpPr>
        <xdr:cNvPr id="17" name="Oval 24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Arrowheads="1"/>
        </xdr:cNvSpPr>
      </xdr:nvSpPr>
      <xdr:spPr bwMode="auto">
        <a:xfrm>
          <a:off x="2335295" y="5363460"/>
          <a:ext cx="2797404" cy="690512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159544</xdr:colOff>
      <xdr:row>29</xdr:row>
      <xdr:rowOff>180976</xdr:rowOff>
    </xdr:from>
    <xdr:to>
      <xdr:col>36</xdr:col>
      <xdr:colOff>11905</xdr:colOff>
      <xdr:row>37</xdr:row>
      <xdr:rowOff>148072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6C7FE6C9-A3F6-4FA8-AAC5-E3EBC31E4E0D}"/>
            </a:ext>
          </a:extLst>
        </xdr:cNvPr>
        <xdr:cNvSpPr txBox="1"/>
      </xdr:nvSpPr>
      <xdr:spPr>
        <a:xfrm>
          <a:off x="11744325" y="7562851"/>
          <a:ext cx="11115674" cy="21340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1) </a:t>
          </a: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Füllen Sie die Felder oben </a:t>
          </a: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aus und erhalten Sie einen klaren Überblick über Ihre Preisanfrage oder Bestellung für gebogene Zugstangen.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Lato" panose="020F0502020204030203" pitchFamily="34" charset="0"/>
            <a:cs typeface="Lato" panose="020F0502020204030203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2) Geben Sie bei der Auswahl von </a:t>
          </a: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Material und </a:t>
          </a: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Oberflächenbehandlung die Nummer der Zeile (1, 2, 3, 4 oder 5) ein.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Lato" panose="020F0502020204030203" pitchFamily="34" charset="0"/>
            <a:cs typeface="Lato" panose="020F0502020204030203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3) Wenn Sie die </a:t>
          </a: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Maße A und B</a:t>
          </a: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 eingeben, wird der Biegewinkel automatisch berechnet.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4) Wenn Sie fertig sind, laden Sie Ihre Datei in das Kontaktformular auf unserer Website (oder senden Sie sie per E-Mail an info@merofix.be)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srgbClr val="A8CF3B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Wir werden Ihnen so schnell wie möglich antworten!</a:t>
          </a:r>
        </a:p>
      </xdr:txBody>
    </xdr:sp>
    <xdr:clientData/>
  </xdr:twoCellAnchor>
  <xdr:twoCellAnchor editAs="oneCell">
    <xdr:from>
      <xdr:col>14</xdr:col>
      <xdr:colOff>952497</xdr:colOff>
      <xdr:row>29</xdr:row>
      <xdr:rowOff>241477</xdr:rowOff>
    </xdr:from>
    <xdr:to>
      <xdr:col>15</xdr:col>
      <xdr:colOff>869722</xdr:colOff>
      <xdr:row>33</xdr:row>
      <xdr:rowOff>69914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0693657-D0D2-4451-8AC1-A1A1A3213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24872" y="7623352"/>
          <a:ext cx="2477069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Gieterij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>
    <tabColor theme="6" tint="-0.249977111117893"/>
  </sheetPr>
  <dimension ref="A1:Z41"/>
  <sheetViews>
    <sheetView showGridLines="0" showZeros="0" tabSelected="1" zoomScale="80" zoomScaleNormal="80" workbookViewId="0">
      <selection activeCell="AH27" sqref="AH27"/>
    </sheetView>
  </sheetViews>
  <sheetFormatPr defaultRowHeight="12.75" x14ac:dyDescent="0.2"/>
  <cols>
    <col min="1" max="1" width="9.7109375" customWidth="1"/>
    <col min="2" max="2" width="7.140625" customWidth="1"/>
    <col min="3" max="3" width="8.7109375" customWidth="1"/>
    <col min="4" max="4" width="2" customWidth="1"/>
    <col min="5" max="5" width="11.7109375" customWidth="1"/>
    <col min="6" max="6" width="13.140625" customWidth="1"/>
    <col min="7" max="7" width="9.7109375" customWidth="1"/>
    <col min="8" max="8" width="12.85546875" customWidth="1"/>
    <col min="9" max="9" width="10.5703125" customWidth="1"/>
    <col min="10" max="10" width="12.85546875" customWidth="1"/>
    <col min="11" max="11" width="2" customWidth="1"/>
    <col min="12" max="12" width="1.85546875" customWidth="1"/>
    <col min="13" max="14" width="5.7109375" customWidth="1"/>
    <col min="15" max="15" width="38.42578125" customWidth="1"/>
    <col min="16" max="16" width="21.85546875" customWidth="1"/>
    <col min="17" max="17" width="14.7109375" customWidth="1"/>
    <col min="18" max="18" width="9.140625" customWidth="1"/>
    <col min="19" max="20" width="8.7109375" customWidth="1"/>
    <col min="22" max="22" width="9.28515625" bestFit="1" customWidth="1"/>
    <col min="23" max="24" width="0" hidden="1" customWidth="1"/>
  </cols>
  <sheetData>
    <row r="1" spans="1:26" ht="21.2" customHeight="1" x14ac:dyDescent="0.25">
      <c r="L1" s="33"/>
      <c r="M1" s="93"/>
      <c r="N1" s="93"/>
      <c r="O1" s="90" t="s">
        <v>81</v>
      </c>
      <c r="P1" s="68"/>
      <c r="Q1" s="56"/>
      <c r="U1" s="57"/>
      <c r="V1" s="57"/>
      <c r="W1" t="s">
        <v>36</v>
      </c>
    </row>
    <row r="2" spans="1:26" ht="21.2" customHeight="1" x14ac:dyDescent="0.25">
      <c r="M2" s="94"/>
      <c r="N2" s="94"/>
      <c r="O2" s="90" t="s">
        <v>2</v>
      </c>
      <c r="P2" s="68"/>
      <c r="Q2" s="55"/>
      <c r="R2" s="58" t="s">
        <v>33</v>
      </c>
      <c r="S2" s="60"/>
      <c r="T2" s="8"/>
      <c r="U2" s="57"/>
      <c r="V2" s="57"/>
      <c r="W2">
        <f>+IF($P$6=2,1,0)</f>
        <v>0</v>
      </c>
      <c r="X2" t="s">
        <v>9</v>
      </c>
    </row>
    <row r="3" spans="1:26" ht="21.2" customHeight="1" x14ac:dyDescent="0.25">
      <c r="L3" s="40"/>
      <c r="M3" s="94"/>
      <c r="N3" s="94"/>
      <c r="O3" s="90" t="s">
        <v>82</v>
      </c>
      <c r="P3" s="68"/>
      <c r="Q3" s="73">
        <f>+IF(P7=5,(VLOOKUP(P3,DATA!E1:L45,5,0)),(VLOOKUP(P3,DATA!E1:L45,3,0)))</f>
        <v>0</v>
      </c>
      <c r="R3" s="74">
        <f>+VLOOKUP(P3,DATA!E1:L45,4,0)</f>
        <v>0</v>
      </c>
      <c r="S3" s="60"/>
      <c r="T3" s="8"/>
      <c r="U3" s="57"/>
      <c r="V3" s="57"/>
      <c r="W3">
        <f>+IF($P$6=3,1,0)</f>
        <v>0</v>
      </c>
      <c r="X3">
        <v>8.8000000000000007</v>
      </c>
    </row>
    <row r="4" spans="1:26" ht="21.2" customHeight="1" x14ac:dyDescent="0.25">
      <c r="M4" s="94"/>
      <c r="N4" s="94"/>
      <c r="O4" s="90" t="s">
        <v>83</v>
      </c>
      <c r="P4" s="72"/>
      <c r="Q4" s="14"/>
      <c r="U4" s="57"/>
      <c r="V4" s="57"/>
      <c r="W4">
        <f>+IF($P$6=4,1,0)</f>
        <v>0</v>
      </c>
      <c r="X4" t="s">
        <v>37</v>
      </c>
    </row>
    <row r="5" spans="1:26" ht="21.2" customHeight="1" x14ac:dyDescent="0.25">
      <c r="M5" s="94"/>
      <c r="N5" s="94"/>
      <c r="O5" s="90" t="s">
        <v>84</v>
      </c>
      <c r="P5" s="72"/>
      <c r="Q5" s="15"/>
      <c r="U5" s="57"/>
      <c r="V5" s="57"/>
      <c r="W5">
        <f>+IF($P$6=5,1,0)</f>
        <v>0</v>
      </c>
      <c r="X5" t="s">
        <v>38</v>
      </c>
    </row>
    <row r="6" spans="1:26" ht="21.2" customHeight="1" x14ac:dyDescent="0.25">
      <c r="M6" s="94"/>
      <c r="N6" s="94"/>
      <c r="O6" s="90" t="s">
        <v>85</v>
      </c>
      <c r="P6" s="68"/>
      <c r="Q6" s="15"/>
      <c r="U6" s="57"/>
      <c r="V6" s="57"/>
      <c r="W6">
        <f>+IF($P$8=2,1,0)</f>
        <v>0</v>
      </c>
      <c r="X6" t="s">
        <v>39</v>
      </c>
    </row>
    <row r="7" spans="1:26" ht="21.2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M7" s="94"/>
      <c r="N7" s="94"/>
      <c r="O7" s="90" t="s">
        <v>86</v>
      </c>
      <c r="P7" s="72"/>
      <c r="Q7" s="15"/>
      <c r="U7" s="57"/>
      <c r="V7" s="57"/>
      <c r="W7">
        <f>+IF($P$8=3,1,0)</f>
        <v>0</v>
      </c>
      <c r="X7" t="s">
        <v>40</v>
      </c>
    </row>
    <row r="8" spans="1:26" ht="21.2" customHeight="1" thickBot="1" x14ac:dyDescent="0.35">
      <c r="A8" s="11">
        <f>+P1</f>
        <v>0</v>
      </c>
      <c r="B8" s="3"/>
      <c r="C8" s="3"/>
      <c r="D8" s="3"/>
      <c r="E8" s="7"/>
      <c r="G8" s="37" t="s">
        <v>0</v>
      </c>
      <c r="H8" s="37">
        <f>+P2</f>
        <v>0</v>
      </c>
      <c r="I8" s="4"/>
      <c r="J8" s="7"/>
      <c r="L8" s="10"/>
      <c r="M8" s="94"/>
      <c r="N8" s="94"/>
      <c r="O8" s="90" t="s">
        <v>87</v>
      </c>
      <c r="P8" s="72"/>
      <c r="Q8" s="15"/>
      <c r="U8" s="57"/>
      <c r="V8" s="57"/>
      <c r="W8">
        <f>+IF($P$8=4,1,0)</f>
        <v>0</v>
      </c>
      <c r="X8" t="s">
        <v>43</v>
      </c>
    </row>
    <row r="9" spans="1:26" ht="21.2" customHeight="1" x14ac:dyDescent="0.35">
      <c r="A9" s="32" t="s">
        <v>77</v>
      </c>
      <c r="B9" s="51"/>
      <c r="C9" s="16" t="s">
        <v>78</v>
      </c>
      <c r="D9" s="8"/>
      <c r="E9" s="16" t="s">
        <v>79</v>
      </c>
      <c r="F9" s="16" t="s">
        <v>80</v>
      </c>
      <c r="J9" s="16" t="s">
        <v>34</v>
      </c>
      <c r="K9" s="16"/>
      <c r="L9" s="10"/>
      <c r="M9" s="94"/>
      <c r="N9" s="94"/>
      <c r="O9" s="90" t="s">
        <v>88</v>
      </c>
      <c r="P9" s="68"/>
      <c r="Q9" s="88"/>
      <c r="U9" s="57"/>
      <c r="V9" s="57"/>
    </row>
    <row r="10" spans="1:26" ht="21.2" customHeight="1" x14ac:dyDescent="0.25">
      <c r="J10" s="8"/>
      <c r="K10" s="8"/>
      <c r="L10" s="10"/>
      <c r="M10" s="94"/>
      <c r="N10" s="94"/>
      <c r="O10" s="90" t="s">
        <v>89</v>
      </c>
      <c r="P10" s="68"/>
      <c r="Q10" s="68"/>
      <c r="U10" s="57"/>
      <c r="V10" s="57"/>
    </row>
    <row r="11" spans="1:26" ht="21.2" customHeight="1" x14ac:dyDescent="0.25">
      <c r="A11" s="41">
        <f>+P12</f>
        <v>0</v>
      </c>
      <c r="B11" s="42">
        <f>+VLOOKUP(P3,DATA!E1:L45,7,0)</f>
        <v>0</v>
      </c>
      <c r="C11" s="42">
        <f>+VLOOKUP(P3,DATA!E1:L45,2,0)</f>
        <v>0</v>
      </c>
      <c r="D11" s="43"/>
      <c r="E11" s="54">
        <f>+Q12</f>
        <v>0</v>
      </c>
      <c r="F11" s="52" t="str">
        <f>+IF(S12=0,"",(DEGREES(ATAN(T12/S12)))+90)</f>
        <v/>
      </c>
      <c r="G11" s="50"/>
      <c r="J11" s="36">
        <f>+A11*E11/1000*$R$3</f>
        <v>0</v>
      </c>
      <c r="K11" s="36"/>
      <c r="L11" s="70"/>
      <c r="M11" s="94"/>
      <c r="N11" s="94"/>
      <c r="P11" s="1" t="s">
        <v>90</v>
      </c>
      <c r="Q11" s="1" t="s">
        <v>91</v>
      </c>
      <c r="R11" s="23"/>
      <c r="S11" s="61" t="s">
        <v>10</v>
      </c>
      <c r="T11" s="61" t="s">
        <v>11</v>
      </c>
      <c r="U11" s="57"/>
    </row>
    <row r="12" spans="1:26" ht="21.2" customHeight="1" x14ac:dyDescent="0.25">
      <c r="A12" s="41">
        <f t="shared" ref="A12:A20" si="0">+P13</f>
        <v>0</v>
      </c>
      <c r="B12" s="44"/>
      <c r="C12" s="44"/>
      <c r="D12" s="44"/>
      <c r="E12" s="54">
        <f t="shared" ref="E12:E20" si="1">+Q13</f>
        <v>0</v>
      </c>
      <c r="F12" s="52" t="str">
        <f t="shared" ref="F12:F20" si="2">+IF(S13=0,"",(DEGREES(ATAN(T13/S13)))+90)</f>
        <v/>
      </c>
      <c r="G12" s="8"/>
      <c r="J12" s="36">
        <f t="shared" ref="J12:J20" si="3">+A12*E12/1000*$R$3</f>
        <v>0</v>
      </c>
      <c r="K12" s="36"/>
      <c r="L12" s="10"/>
      <c r="M12" s="94"/>
      <c r="N12" s="94"/>
      <c r="P12" s="72"/>
      <c r="Q12" s="75">
        <f>+((SQRT(Y12)+2*$P$5)*Z12)</f>
        <v>0</v>
      </c>
      <c r="R12" s="62"/>
      <c r="S12" s="78"/>
      <c r="T12" s="78"/>
      <c r="U12" s="57"/>
      <c r="W12">
        <f>+S12*S12</f>
        <v>0</v>
      </c>
      <c r="X12">
        <f>+T12*T12</f>
        <v>0</v>
      </c>
      <c r="Y12">
        <f>+W12+X12</f>
        <v>0</v>
      </c>
      <c r="Z12">
        <f>+IF(Y12&gt;0,1,0)</f>
        <v>0</v>
      </c>
    </row>
    <row r="13" spans="1:26" ht="21.2" customHeight="1" x14ac:dyDescent="0.35">
      <c r="A13" s="41">
        <f t="shared" si="0"/>
        <v>0</v>
      </c>
      <c r="B13" s="45"/>
      <c r="C13" s="44"/>
      <c r="D13" s="44"/>
      <c r="E13" s="54">
        <f t="shared" si="1"/>
        <v>0</v>
      </c>
      <c r="F13" s="52" t="str">
        <f t="shared" si="2"/>
        <v/>
      </c>
      <c r="H13" s="2"/>
      <c r="I13" s="2"/>
      <c r="J13" s="36">
        <f t="shared" si="3"/>
        <v>0</v>
      </c>
      <c r="K13" s="36"/>
      <c r="L13" s="10"/>
      <c r="M13" s="94"/>
      <c r="N13" s="94"/>
      <c r="P13" s="72"/>
      <c r="Q13" s="75">
        <f t="shared" ref="Q13:Q22" si="4">+((SQRT(Y13)+2*$P$5)*Z13)</f>
        <v>0</v>
      </c>
      <c r="R13" s="62"/>
      <c r="S13" s="78"/>
      <c r="T13" s="78"/>
      <c r="U13" s="57"/>
      <c r="W13">
        <f t="shared" ref="W13:W22" si="5">+S13*S13</f>
        <v>0</v>
      </c>
      <c r="X13">
        <f t="shared" ref="X13:X22" si="6">+T13*T13</f>
        <v>0</v>
      </c>
      <c r="Y13">
        <f t="shared" ref="Y13:Y22" si="7">+W13+X13</f>
        <v>0</v>
      </c>
      <c r="Z13">
        <f t="shared" ref="Z13:Z22" si="8">+IF(Y13&gt;0,1,0)</f>
        <v>0</v>
      </c>
    </row>
    <row r="14" spans="1:26" ht="21.2" customHeight="1" x14ac:dyDescent="0.25">
      <c r="A14" s="41">
        <f t="shared" si="0"/>
        <v>0</v>
      </c>
      <c r="B14" s="44"/>
      <c r="C14" s="44"/>
      <c r="D14" s="44"/>
      <c r="E14" s="54">
        <f t="shared" si="1"/>
        <v>0</v>
      </c>
      <c r="F14" s="52" t="str">
        <f t="shared" si="2"/>
        <v/>
      </c>
      <c r="G14" s="103">
        <f>+P5</f>
        <v>0</v>
      </c>
      <c r="H14" s="9">
        <f>+P4</f>
        <v>0</v>
      </c>
      <c r="J14" s="36">
        <f t="shared" si="3"/>
        <v>0</v>
      </c>
      <c r="K14" s="36"/>
      <c r="L14" s="10"/>
      <c r="M14" s="94"/>
      <c r="N14" s="94"/>
      <c r="P14" s="72"/>
      <c r="Q14" s="75">
        <f>+((SQRT(Y14)+2*$P$5)*Z14)</f>
        <v>0</v>
      </c>
      <c r="R14" s="62"/>
      <c r="S14" s="78"/>
      <c r="T14" s="78"/>
      <c r="U14" s="57"/>
      <c r="W14">
        <f t="shared" si="5"/>
        <v>0</v>
      </c>
      <c r="X14">
        <f t="shared" si="6"/>
        <v>0</v>
      </c>
      <c r="Y14">
        <f t="shared" si="7"/>
        <v>0</v>
      </c>
      <c r="Z14">
        <f t="shared" si="8"/>
        <v>0</v>
      </c>
    </row>
    <row r="15" spans="1:26" ht="21.2" customHeight="1" x14ac:dyDescent="0.35">
      <c r="A15" s="41">
        <f t="shared" si="0"/>
        <v>0</v>
      </c>
      <c r="B15" s="44"/>
      <c r="C15" s="44"/>
      <c r="D15" s="44"/>
      <c r="E15" s="54">
        <f t="shared" si="1"/>
        <v>0</v>
      </c>
      <c r="F15" s="52" t="str">
        <f t="shared" si="2"/>
        <v/>
      </c>
      <c r="G15" s="103"/>
      <c r="H15" s="84">
        <f>+IF(P8=5,(VLOOKUP(P3,DATA!E1:L45,5,0)),(VLOOKUP(P3,DATA!E1:L45,3,0)))</f>
        <v>0</v>
      </c>
      <c r="I15" s="85" t="s">
        <v>73</v>
      </c>
      <c r="J15" s="36">
        <f t="shared" si="3"/>
        <v>0</v>
      </c>
      <c r="K15" s="36"/>
      <c r="L15" s="25"/>
      <c r="M15" s="94"/>
      <c r="N15" s="94"/>
      <c r="P15" s="72"/>
      <c r="Q15" s="75">
        <f t="shared" si="4"/>
        <v>0</v>
      </c>
      <c r="R15" s="62"/>
      <c r="S15" s="78"/>
      <c r="T15" s="78"/>
      <c r="U15" s="57"/>
      <c r="W15">
        <f t="shared" si="5"/>
        <v>0</v>
      </c>
      <c r="X15">
        <f t="shared" si="6"/>
        <v>0</v>
      </c>
      <c r="Y15">
        <f t="shared" si="7"/>
        <v>0</v>
      </c>
      <c r="Z15">
        <f t="shared" si="8"/>
        <v>0</v>
      </c>
    </row>
    <row r="16" spans="1:26" ht="21.2" customHeight="1" x14ac:dyDescent="0.25">
      <c r="A16" s="41">
        <f t="shared" si="0"/>
        <v>0</v>
      </c>
      <c r="B16" s="44"/>
      <c r="C16" s="44"/>
      <c r="D16" s="44"/>
      <c r="E16" s="54">
        <f t="shared" si="1"/>
        <v>0</v>
      </c>
      <c r="F16" s="52" t="str">
        <f t="shared" si="2"/>
        <v/>
      </c>
      <c r="G16" s="30"/>
      <c r="K16" s="36"/>
      <c r="L16" s="10"/>
      <c r="M16" s="94"/>
      <c r="N16" s="94"/>
      <c r="P16" s="72"/>
      <c r="Q16" s="75">
        <f t="shared" si="4"/>
        <v>0</v>
      </c>
      <c r="R16" s="62"/>
      <c r="S16" s="78"/>
      <c r="T16" s="78"/>
      <c r="U16" s="57"/>
      <c r="W16">
        <f t="shared" si="5"/>
        <v>0</v>
      </c>
      <c r="X16">
        <f t="shared" si="6"/>
        <v>0</v>
      </c>
      <c r="Y16">
        <f t="shared" si="7"/>
        <v>0</v>
      </c>
      <c r="Z16">
        <f t="shared" si="8"/>
        <v>0</v>
      </c>
    </row>
    <row r="17" spans="1:26" ht="21.2" customHeight="1" x14ac:dyDescent="0.25">
      <c r="A17" s="41">
        <f t="shared" si="0"/>
        <v>0</v>
      </c>
      <c r="B17" s="44"/>
      <c r="C17" s="44"/>
      <c r="D17" s="46"/>
      <c r="E17" s="54">
        <f t="shared" si="1"/>
        <v>0</v>
      </c>
      <c r="F17" s="52" t="str">
        <f t="shared" si="2"/>
        <v/>
      </c>
      <c r="G17" s="31"/>
      <c r="H17" s="12"/>
      <c r="J17" s="36">
        <f t="shared" si="3"/>
        <v>0</v>
      </c>
      <c r="K17" s="36"/>
      <c r="L17" s="10"/>
      <c r="M17" s="94"/>
      <c r="N17" s="94"/>
      <c r="P17" s="72"/>
      <c r="Q17" s="75">
        <f t="shared" si="4"/>
        <v>0</v>
      </c>
      <c r="R17" s="62"/>
      <c r="S17" s="78"/>
      <c r="T17" s="78"/>
      <c r="U17" s="57"/>
      <c r="W17">
        <f t="shared" si="5"/>
        <v>0</v>
      </c>
      <c r="X17">
        <f t="shared" si="6"/>
        <v>0</v>
      </c>
      <c r="Y17">
        <f t="shared" si="7"/>
        <v>0</v>
      </c>
      <c r="Z17">
        <f t="shared" si="8"/>
        <v>0</v>
      </c>
    </row>
    <row r="18" spans="1:26" ht="21.2" customHeight="1" x14ac:dyDescent="0.35">
      <c r="A18" s="41">
        <f t="shared" si="0"/>
        <v>0</v>
      </c>
      <c r="B18" s="44"/>
      <c r="C18" s="44"/>
      <c r="D18" s="47"/>
      <c r="E18" s="54">
        <f t="shared" si="1"/>
        <v>0</v>
      </c>
      <c r="F18" s="52" t="str">
        <f t="shared" si="2"/>
        <v/>
      </c>
      <c r="G18" s="24"/>
      <c r="H18" s="22">
        <f>+P4</f>
        <v>0</v>
      </c>
      <c r="I18" s="53">
        <f>+P5</f>
        <v>0</v>
      </c>
      <c r="J18" s="36">
        <f t="shared" si="3"/>
        <v>0</v>
      </c>
      <c r="K18" s="36"/>
      <c r="L18" s="10"/>
      <c r="M18" s="94"/>
      <c r="N18" s="94"/>
      <c r="P18" s="72"/>
      <c r="Q18" s="75">
        <f t="shared" si="4"/>
        <v>0</v>
      </c>
      <c r="R18" s="62"/>
      <c r="S18" s="78"/>
      <c r="T18" s="78"/>
      <c r="U18" s="57"/>
      <c r="W18">
        <f t="shared" si="5"/>
        <v>0</v>
      </c>
      <c r="X18">
        <f t="shared" si="6"/>
        <v>0</v>
      </c>
      <c r="Y18">
        <f t="shared" si="7"/>
        <v>0</v>
      </c>
      <c r="Z18">
        <f t="shared" si="8"/>
        <v>0</v>
      </c>
    </row>
    <row r="19" spans="1:26" ht="21.2" customHeight="1" x14ac:dyDescent="0.3">
      <c r="A19" s="41">
        <f t="shared" si="0"/>
        <v>0</v>
      </c>
      <c r="B19" s="44"/>
      <c r="C19" s="44"/>
      <c r="D19" s="48"/>
      <c r="E19" s="54">
        <f t="shared" si="1"/>
        <v>0</v>
      </c>
      <c r="F19" s="52" t="str">
        <f t="shared" si="2"/>
        <v/>
      </c>
      <c r="G19" s="6"/>
      <c r="H19" s="6"/>
      <c r="I19" s="6"/>
      <c r="J19" s="36">
        <f t="shared" si="3"/>
        <v>0</v>
      </c>
      <c r="K19" s="36"/>
      <c r="L19" s="10"/>
      <c r="M19" s="94"/>
      <c r="N19" s="94"/>
      <c r="P19" s="72"/>
      <c r="Q19" s="75">
        <f t="shared" si="4"/>
        <v>0</v>
      </c>
      <c r="R19" s="62"/>
      <c r="S19" s="78"/>
      <c r="T19" s="78"/>
      <c r="U19" s="57"/>
      <c r="W19">
        <f t="shared" si="5"/>
        <v>0</v>
      </c>
      <c r="X19">
        <f t="shared" si="6"/>
        <v>0</v>
      </c>
      <c r="Y19">
        <f t="shared" si="7"/>
        <v>0</v>
      </c>
      <c r="Z19">
        <f t="shared" si="8"/>
        <v>0</v>
      </c>
    </row>
    <row r="20" spans="1:26" ht="21.2" customHeight="1" x14ac:dyDescent="0.25">
      <c r="A20" s="41">
        <f t="shared" si="0"/>
        <v>0</v>
      </c>
      <c r="B20" s="44"/>
      <c r="C20" s="44"/>
      <c r="D20" s="44"/>
      <c r="E20" s="54">
        <f t="shared" si="1"/>
        <v>0</v>
      </c>
      <c r="F20" s="52" t="str">
        <f t="shared" si="2"/>
        <v/>
      </c>
      <c r="J20" s="36">
        <f t="shared" si="3"/>
        <v>0</v>
      </c>
      <c r="K20" s="36"/>
      <c r="L20" s="10"/>
      <c r="M20" s="94"/>
      <c r="N20" s="94"/>
      <c r="P20" s="72"/>
      <c r="Q20" s="75">
        <f t="shared" si="4"/>
        <v>0</v>
      </c>
      <c r="R20" s="62"/>
      <c r="S20" s="78"/>
      <c r="T20" s="78"/>
      <c r="U20" s="57"/>
      <c r="W20">
        <f t="shared" si="5"/>
        <v>0</v>
      </c>
      <c r="X20">
        <f t="shared" si="6"/>
        <v>0</v>
      </c>
      <c r="Y20">
        <f t="shared" si="7"/>
        <v>0</v>
      </c>
      <c r="Z20">
        <f t="shared" si="8"/>
        <v>0</v>
      </c>
    </row>
    <row r="21" spans="1:26" ht="14.25" customHeight="1" x14ac:dyDescent="0.25">
      <c r="A21" s="35"/>
      <c r="E21" s="66"/>
      <c r="F21" s="67"/>
      <c r="J21" s="36"/>
      <c r="K21" s="64"/>
      <c r="L21" s="10"/>
      <c r="M21" s="94"/>
      <c r="N21" s="94"/>
      <c r="P21" s="72"/>
      <c r="Q21" s="75">
        <f t="shared" si="4"/>
        <v>0</v>
      </c>
      <c r="R21" s="62"/>
      <c r="S21" s="78"/>
      <c r="T21" s="78"/>
      <c r="U21" s="57"/>
      <c r="W21">
        <f t="shared" si="5"/>
        <v>0</v>
      </c>
      <c r="X21">
        <f t="shared" si="6"/>
        <v>0</v>
      </c>
      <c r="Y21">
        <f t="shared" si="7"/>
        <v>0</v>
      </c>
      <c r="Z21">
        <f t="shared" si="8"/>
        <v>0</v>
      </c>
    </row>
    <row r="22" spans="1:26" s="63" customFormat="1" ht="21.2" customHeight="1" thickBot="1" x14ac:dyDescent="0.3">
      <c r="E22" s="69"/>
      <c r="F22" s="104" t="e">
        <f>VLOOKUP(P8,DATA!A17:B22,2,0)</f>
        <v>#N/A</v>
      </c>
      <c r="G22" s="105"/>
      <c r="H22" s="106"/>
      <c r="J22" s="64"/>
      <c r="K22" s="36"/>
      <c r="L22" s="71"/>
      <c r="M22" s="94"/>
      <c r="N22" s="94"/>
      <c r="P22" s="76"/>
      <c r="Q22" s="77">
        <f t="shared" si="4"/>
        <v>0</v>
      </c>
      <c r="R22" s="65"/>
      <c r="S22" s="79"/>
      <c r="T22" s="79"/>
      <c r="U22" s="89"/>
      <c r="W22" s="63">
        <f t="shared" si="5"/>
        <v>0</v>
      </c>
      <c r="X22" s="63">
        <f t="shared" si="6"/>
        <v>0</v>
      </c>
      <c r="Y22" s="63">
        <f t="shared" si="7"/>
        <v>0</v>
      </c>
      <c r="Z22" s="63">
        <f t="shared" si="8"/>
        <v>0</v>
      </c>
    </row>
    <row r="23" spans="1:26" ht="18.75" customHeight="1" thickBot="1" x14ac:dyDescent="0.3">
      <c r="A23" s="1">
        <f>VLOOKUP(P6,DATA!A1:B6,2,0)</f>
        <v>0</v>
      </c>
      <c r="I23" s="39" t="s">
        <v>44</v>
      </c>
      <c r="J23" s="38">
        <f>SUM(J11:J22)</f>
        <v>0</v>
      </c>
      <c r="L23" s="10"/>
      <c r="M23" s="94"/>
      <c r="N23" s="94"/>
      <c r="P23" s="13"/>
      <c r="Q23" s="58" t="s">
        <v>41</v>
      </c>
      <c r="R23" s="60"/>
      <c r="S23" s="59"/>
      <c r="T23" s="8"/>
      <c r="U23" s="57"/>
    </row>
    <row r="24" spans="1:26" ht="21.2" customHeight="1" x14ac:dyDescent="0.25">
      <c r="A24" s="1">
        <f>VLOOKUP(P7,DATA!A10:B12,2,0)</f>
        <v>0</v>
      </c>
      <c r="D24" s="97">
        <f>+P9</f>
        <v>0</v>
      </c>
      <c r="E24" s="98"/>
      <c r="F24" s="98"/>
      <c r="G24" s="98"/>
      <c r="H24" s="99"/>
      <c r="L24" s="10"/>
      <c r="M24" s="94"/>
      <c r="N24" s="94"/>
      <c r="P24" s="26"/>
      <c r="Q24" s="58" t="s">
        <v>42</v>
      </c>
      <c r="R24" s="60"/>
      <c r="S24" s="8"/>
      <c r="T24" s="8"/>
      <c r="U24" s="57"/>
    </row>
    <row r="25" spans="1:26" ht="12.2" customHeight="1" thickBot="1" x14ac:dyDescent="0.25">
      <c r="D25" s="100"/>
      <c r="E25" s="101"/>
      <c r="F25" s="101"/>
      <c r="G25" s="101"/>
      <c r="H25" s="102"/>
      <c r="I25" s="34"/>
      <c r="L25" s="10"/>
      <c r="M25" s="94"/>
      <c r="N25" s="94"/>
      <c r="P25" s="27"/>
      <c r="Q25" s="58">
        <v>8.8000000000000007</v>
      </c>
      <c r="R25" s="60"/>
      <c r="S25" s="8"/>
      <c r="T25" s="8"/>
      <c r="U25" s="57"/>
    </row>
    <row r="26" spans="1:26" ht="24.75" customHeight="1" thickTop="1" x14ac:dyDescent="0.2">
      <c r="A26" s="95">
        <f>+P10</f>
        <v>0</v>
      </c>
      <c r="B26" s="96"/>
      <c r="C26" s="49"/>
      <c r="D26" s="49"/>
      <c r="E26" s="49"/>
      <c r="F26" s="49"/>
      <c r="G26" s="49"/>
      <c r="H26" s="49"/>
      <c r="I26" s="91"/>
      <c r="J26" s="49"/>
      <c r="K26" s="92"/>
      <c r="L26" s="10"/>
      <c r="M26" s="94"/>
      <c r="N26" s="94"/>
      <c r="P26" s="28"/>
      <c r="Q26" s="58" t="s">
        <v>4</v>
      </c>
      <c r="R26" s="60"/>
      <c r="S26" s="8"/>
      <c r="T26" s="8"/>
      <c r="U26" s="57"/>
    </row>
    <row r="27" spans="1:26" ht="17.45" customHeight="1" x14ac:dyDescent="0.2">
      <c r="A27" s="86"/>
      <c r="I27" s="34"/>
      <c r="M27" s="94"/>
      <c r="N27" s="94"/>
      <c r="P27" s="28"/>
      <c r="Q27" s="58"/>
      <c r="R27" s="8"/>
      <c r="S27" s="8"/>
      <c r="T27" s="8"/>
      <c r="U27" s="57"/>
    </row>
    <row r="28" spans="1:26" ht="21.2" customHeight="1" x14ac:dyDescent="0.2">
      <c r="M28" s="94"/>
      <c r="N28" s="94"/>
      <c r="P28" s="29"/>
      <c r="Q28" s="21" t="s">
        <v>45</v>
      </c>
      <c r="R28" s="8"/>
      <c r="U28" s="57"/>
    </row>
    <row r="29" spans="1:26" ht="21.2" customHeight="1" x14ac:dyDescent="0.2">
      <c r="U29" s="57"/>
    </row>
    <row r="30" spans="1:26" ht="21.2" customHeight="1" x14ac:dyDescent="0.2">
      <c r="U30" s="57"/>
    </row>
    <row r="31" spans="1:26" ht="21.2" customHeight="1" x14ac:dyDescent="0.2">
      <c r="U31" s="57"/>
    </row>
    <row r="32" spans="1:26" ht="21.95" customHeight="1" x14ac:dyDescent="0.2">
      <c r="U32" s="57"/>
    </row>
    <row r="33" spans="21:21" ht="21.95" customHeight="1" x14ac:dyDescent="0.2">
      <c r="U33" s="57"/>
    </row>
    <row r="34" spans="21:21" ht="21.95" customHeight="1" x14ac:dyDescent="0.2">
      <c r="U34" s="57"/>
    </row>
    <row r="35" spans="21:21" ht="21.95" customHeight="1" x14ac:dyDescent="0.2">
      <c r="U35" s="57"/>
    </row>
    <row r="36" spans="21:21" ht="21.95" customHeight="1" x14ac:dyDescent="0.2">
      <c r="U36" s="57"/>
    </row>
    <row r="37" spans="21:21" ht="21.95" customHeight="1" x14ac:dyDescent="0.2"/>
    <row r="38" spans="21:21" ht="21.95" customHeight="1" x14ac:dyDescent="0.2"/>
    <row r="39" spans="21:21" ht="21.95" customHeight="1" x14ac:dyDescent="0.2"/>
    <row r="40" spans="21:21" ht="21.95" customHeight="1" x14ac:dyDescent="0.2"/>
    <row r="41" spans="21:21" ht="21.95" customHeight="1" x14ac:dyDescent="0.2"/>
  </sheetData>
  <sheetProtection selectLockedCells="1"/>
  <dataConsolidate/>
  <mergeCells count="6">
    <mergeCell ref="N1:N28"/>
    <mergeCell ref="A26:B26"/>
    <mergeCell ref="D24:H25"/>
    <mergeCell ref="G14:G15"/>
    <mergeCell ref="M1:M28"/>
    <mergeCell ref="F22:H22"/>
  </mergeCells>
  <phoneticPr fontId="0" type="noConversion"/>
  <conditionalFormatting sqref="F22">
    <cfRule type="expression" dxfId="25" priority="2">
      <formula>$P$8=5</formula>
    </cfRule>
    <cfRule type="expression" dxfId="24" priority="3">
      <formula>$P$8=3</formula>
    </cfRule>
    <cfRule type="expression" dxfId="23" priority="4">
      <formula>$P$8=4</formula>
    </cfRule>
  </conditionalFormatting>
  <conditionalFormatting sqref="K24:K25 B25 C25:C27 J25:J27 A28 D28:I28">
    <cfRule type="expression" dxfId="22" priority="25" stopIfTrue="1">
      <formula>#REF!</formula>
    </cfRule>
    <cfRule type="expression" dxfId="21" priority="26" stopIfTrue="1">
      <formula>#REF!</formula>
    </cfRule>
  </conditionalFormatting>
  <conditionalFormatting sqref="K29 C30:J30 E31:E32 K32 C33:J33">
    <cfRule type="expression" dxfId="20" priority="47" stopIfTrue="1">
      <formula>#REF!</formula>
    </cfRule>
  </conditionalFormatting>
  <conditionalFormatting sqref="K30:K31 C31:D32 F31:J32">
    <cfRule type="expression" dxfId="19" priority="43" stopIfTrue="1">
      <formula>#REF!</formula>
    </cfRule>
    <cfRule type="expression" dxfId="18" priority="44" stopIfTrue="1">
      <formula>#REF!</formula>
    </cfRule>
  </conditionalFormatting>
  <conditionalFormatting sqref="K33:K34 C34:J35">
    <cfRule type="expression" dxfId="17" priority="45" stopIfTrue="1">
      <formula>#REF!</formula>
    </cfRule>
    <cfRule type="expression" dxfId="16" priority="46" stopIfTrue="1">
      <formula>#REF!</formula>
    </cfRule>
  </conditionalFormatting>
  <conditionalFormatting sqref="M1:M10">
    <cfRule type="expression" dxfId="15" priority="12">
      <formula>$W$2=1</formula>
    </cfRule>
    <cfRule type="expression" dxfId="14" priority="13">
      <formula>$W$5=1</formula>
    </cfRule>
    <cfRule type="expression" dxfId="13" priority="14">
      <formula>$W$4=1</formula>
    </cfRule>
    <cfRule type="expression" dxfId="12" priority="15">
      <formula>$W$3=1</formula>
    </cfRule>
    <cfRule type="expression" dxfId="11" priority="51">
      <formula>#REF!=1</formula>
    </cfRule>
    <cfRule type="expression" dxfId="10" priority="54">
      <formula>#REF!=1</formula>
    </cfRule>
  </conditionalFormatting>
  <conditionalFormatting sqref="M1:N10">
    <cfRule type="expression" dxfId="9" priority="52">
      <formula>#REF!=1</formula>
    </cfRule>
    <cfRule type="expression" dxfId="8" priority="53">
      <formula>#REF!=1</formula>
    </cfRule>
  </conditionalFormatting>
  <conditionalFormatting sqref="N1:N10">
    <cfRule type="expression" dxfId="7" priority="7">
      <formula>$W$5=1</formula>
    </cfRule>
    <cfRule type="expression" dxfId="6" priority="8">
      <formula>$W$4=1</formula>
    </cfRule>
    <cfRule type="expression" dxfId="5" priority="9">
      <formula>$W$8=1</formula>
    </cfRule>
    <cfRule type="expression" dxfId="4" priority="10">
      <formula>$W$7=1</formula>
    </cfRule>
    <cfRule type="expression" dxfId="3" priority="11">
      <formula>$W$6=1</formula>
    </cfRule>
    <cfRule type="expression" dxfId="2" priority="57">
      <formula>#REF!=1</formula>
    </cfRule>
    <cfRule type="expression" dxfId="1" priority="59">
      <formula>#REF!=1</formula>
    </cfRule>
  </conditionalFormatting>
  <conditionalFormatting sqref="N1:N28">
    <cfRule type="expression" dxfId="0" priority="1">
      <formula>$P$8=5</formula>
    </cfRule>
  </conditionalFormatting>
  <pageMargins left="0" right="0" top="0" bottom="0" header="0.39370078740157483" footer="0.51181102362204722"/>
  <pageSetup paperSize="11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>
    <tabColor theme="6" tint="-0.249977111117893"/>
    <pageSetUpPr fitToPage="1"/>
  </sheetPr>
  <dimension ref="A1:W46"/>
  <sheetViews>
    <sheetView workbookViewId="0">
      <selection activeCell="AA36" sqref="AA36"/>
    </sheetView>
  </sheetViews>
  <sheetFormatPr defaultRowHeight="12.75" x14ac:dyDescent="0.2"/>
  <cols>
    <col min="1" max="1" width="4.140625" customWidth="1"/>
    <col min="2" max="2" width="22.85546875" customWidth="1"/>
    <col min="3" max="3" width="5.5703125" customWidth="1"/>
    <col min="4" max="4" width="3.5703125" style="8" customWidth="1"/>
    <col min="5" max="6" width="4.42578125" style="8" customWidth="1"/>
    <col min="7" max="7" width="10" style="20" customWidth="1"/>
    <col min="8" max="8" width="9.140625" style="8"/>
    <col min="9" max="9" width="10" style="20" customWidth="1"/>
    <col min="15" max="15" width="15.42578125" customWidth="1"/>
    <col min="16" max="16" width="11.7109375" customWidth="1"/>
  </cols>
  <sheetData>
    <row r="1" spans="1:23" x14ac:dyDescent="0.2">
      <c r="A1">
        <v>0</v>
      </c>
      <c r="E1" s="8">
        <v>0</v>
      </c>
      <c r="N1" s="17" t="s">
        <v>12</v>
      </c>
    </row>
    <row r="2" spans="1:23" x14ac:dyDescent="0.2">
      <c r="A2">
        <v>1</v>
      </c>
      <c r="B2" t="s">
        <v>49</v>
      </c>
      <c r="D2" s="8" t="s">
        <v>1</v>
      </c>
      <c r="E2" s="18">
        <v>6</v>
      </c>
      <c r="F2" s="18">
        <v>6</v>
      </c>
      <c r="G2" s="19">
        <v>5.25</v>
      </c>
      <c r="H2" s="19">
        <v>0.17</v>
      </c>
      <c r="I2" s="19"/>
      <c r="K2" s="8" t="s">
        <v>1</v>
      </c>
      <c r="L2" s="8">
        <v>10</v>
      </c>
      <c r="M2" s="8">
        <v>10</v>
      </c>
    </row>
    <row r="3" spans="1:23" x14ac:dyDescent="0.2">
      <c r="A3">
        <v>2</v>
      </c>
      <c r="B3" t="s">
        <v>50</v>
      </c>
      <c r="D3" s="8" t="s">
        <v>1</v>
      </c>
      <c r="E3" s="18">
        <v>8</v>
      </c>
      <c r="F3" s="18">
        <v>8</v>
      </c>
      <c r="G3" s="19">
        <v>7.1</v>
      </c>
      <c r="H3" s="19">
        <v>0.33</v>
      </c>
      <c r="I3" s="19"/>
      <c r="K3" s="8" t="s">
        <v>1</v>
      </c>
      <c r="L3" s="8">
        <v>10</v>
      </c>
      <c r="M3" s="8">
        <v>10</v>
      </c>
    </row>
    <row r="4" spans="1:23" x14ac:dyDescent="0.2">
      <c r="A4">
        <v>3</v>
      </c>
      <c r="B4">
        <v>8.8000000000000007</v>
      </c>
      <c r="D4" s="8" t="s">
        <v>1</v>
      </c>
      <c r="E4" s="18">
        <v>10</v>
      </c>
      <c r="F4" s="18">
        <v>10</v>
      </c>
      <c r="G4" s="19">
        <v>8.9</v>
      </c>
      <c r="H4" s="19">
        <v>0.5</v>
      </c>
      <c r="I4" s="19">
        <v>8.6</v>
      </c>
      <c r="J4" s="19">
        <v>0.47</v>
      </c>
      <c r="K4" s="8" t="s">
        <v>1</v>
      </c>
      <c r="L4" s="8">
        <v>15</v>
      </c>
      <c r="M4" s="8">
        <v>10</v>
      </c>
      <c r="W4">
        <f>+((((I4/2)*(I4/2))*3.14)*8)/1000</f>
        <v>0.46446880000000001</v>
      </c>
    </row>
    <row r="5" spans="1:23" x14ac:dyDescent="0.2">
      <c r="A5">
        <v>4</v>
      </c>
      <c r="B5" t="s">
        <v>4</v>
      </c>
      <c r="D5" s="8" t="s">
        <v>1</v>
      </c>
      <c r="E5" s="18">
        <v>12</v>
      </c>
      <c r="F5" s="18">
        <v>12</v>
      </c>
      <c r="G5" s="19">
        <v>10.7</v>
      </c>
      <c r="H5" s="19">
        <v>0.72</v>
      </c>
      <c r="I5" s="19">
        <v>10.45</v>
      </c>
      <c r="J5" s="19">
        <v>0.69</v>
      </c>
      <c r="K5" s="8" t="s">
        <v>1</v>
      </c>
      <c r="L5" s="8">
        <v>20</v>
      </c>
      <c r="M5" s="8">
        <v>12</v>
      </c>
      <c r="W5">
        <f t="shared" ref="W5:W11" si="0">+((((I5/2)*(I5/2))*3.14)*8)/1000</f>
        <v>0.6857917</v>
      </c>
    </row>
    <row r="6" spans="1:23" x14ac:dyDescent="0.2">
      <c r="A6">
        <v>5</v>
      </c>
      <c r="B6" t="s">
        <v>5</v>
      </c>
      <c r="D6" s="8" t="s">
        <v>1</v>
      </c>
      <c r="E6" s="18">
        <v>14</v>
      </c>
      <c r="F6" s="18">
        <v>14</v>
      </c>
      <c r="G6" s="19">
        <v>12.6</v>
      </c>
      <c r="H6" s="19">
        <v>1</v>
      </c>
      <c r="I6" s="19"/>
      <c r="K6" s="8" t="s">
        <v>1</v>
      </c>
      <c r="L6" s="8">
        <v>40</v>
      </c>
      <c r="M6" s="8">
        <v>20</v>
      </c>
      <c r="W6">
        <f t="shared" si="0"/>
        <v>0</v>
      </c>
    </row>
    <row r="7" spans="1:23" x14ac:dyDescent="0.2">
      <c r="D7" s="8" t="s">
        <v>1</v>
      </c>
      <c r="E7" s="18">
        <v>16</v>
      </c>
      <c r="F7" s="18">
        <v>16</v>
      </c>
      <c r="G7" s="19">
        <v>14.6</v>
      </c>
      <c r="H7" s="19">
        <v>1.32</v>
      </c>
      <c r="I7" s="19">
        <v>14.25</v>
      </c>
      <c r="J7" s="19">
        <v>1.28</v>
      </c>
      <c r="K7" s="8" t="s">
        <v>1</v>
      </c>
      <c r="L7" s="8">
        <v>40</v>
      </c>
      <c r="M7" s="8">
        <v>20</v>
      </c>
      <c r="W7">
        <f t="shared" si="0"/>
        <v>1.2752325</v>
      </c>
    </row>
    <row r="8" spans="1:23" x14ac:dyDescent="0.2">
      <c r="D8" s="8" t="s">
        <v>1</v>
      </c>
      <c r="E8" s="18">
        <v>18</v>
      </c>
      <c r="F8" s="18">
        <v>18</v>
      </c>
      <c r="G8" s="19">
        <v>16.25</v>
      </c>
      <c r="H8" s="19">
        <v>1.65</v>
      </c>
      <c r="I8" s="19">
        <v>16</v>
      </c>
      <c r="J8" s="19">
        <v>1.61</v>
      </c>
      <c r="K8" s="8" t="s">
        <v>1</v>
      </c>
      <c r="L8" s="8">
        <v>50</v>
      </c>
      <c r="M8" s="8">
        <v>40</v>
      </c>
      <c r="W8">
        <f t="shared" si="0"/>
        <v>1.60768</v>
      </c>
    </row>
    <row r="9" spans="1:23" x14ac:dyDescent="0.2">
      <c r="D9" s="8" t="s">
        <v>1</v>
      </c>
      <c r="E9" s="18">
        <v>20</v>
      </c>
      <c r="F9" s="18">
        <v>20</v>
      </c>
      <c r="G9" s="19">
        <v>18.25</v>
      </c>
      <c r="H9" s="19">
        <v>2.1</v>
      </c>
      <c r="I9" s="19">
        <v>18</v>
      </c>
      <c r="J9" s="19">
        <v>2.04</v>
      </c>
      <c r="K9" s="8" t="s">
        <v>1</v>
      </c>
      <c r="L9" s="8">
        <v>50</v>
      </c>
      <c r="M9" s="8">
        <v>50</v>
      </c>
      <c r="W9">
        <f t="shared" si="0"/>
        <v>2.0347200000000001</v>
      </c>
    </row>
    <row r="10" spans="1:23" x14ac:dyDescent="0.2">
      <c r="A10">
        <v>0</v>
      </c>
      <c r="D10" s="8" t="s">
        <v>1</v>
      </c>
      <c r="E10" s="18">
        <v>22</v>
      </c>
      <c r="F10" s="18">
        <v>22</v>
      </c>
      <c r="G10" s="19">
        <v>20.25</v>
      </c>
      <c r="H10" s="19">
        <v>2.5499999999999998</v>
      </c>
      <c r="I10" s="19">
        <v>20</v>
      </c>
      <c r="J10" s="19">
        <v>2.52</v>
      </c>
      <c r="K10" s="8" t="s">
        <v>1</v>
      </c>
      <c r="L10" s="8">
        <v>50</v>
      </c>
      <c r="M10" s="8">
        <v>50</v>
      </c>
      <c r="N10" t="s">
        <v>13</v>
      </c>
      <c r="O10" t="s">
        <v>14</v>
      </c>
      <c r="W10">
        <f t="shared" si="0"/>
        <v>2.512</v>
      </c>
    </row>
    <row r="11" spans="1:23" x14ac:dyDescent="0.2">
      <c r="A11">
        <v>1</v>
      </c>
      <c r="B11" t="s">
        <v>3</v>
      </c>
      <c r="D11" s="8" t="s">
        <v>1</v>
      </c>
      <c r="E11" s="18">
        <v>24</v>
      </c>
      <c r="F11" s="18">
        <v>24</v>
      </c>
      <c r="G11" s="19">
        <v>21.9</v>
      </c>
      <c r="H11" s="19">
        <v>3</v>
      </c>
      <c r="I11" s="19">
        <v>21.6</v>
      </c>
      <c r="J11" s="19">
        <v>2.95</v>
      </c>
      <c r="K11" s="8" t="s">
        <v>1</v>
      </c>
      <c r="L11" s="8">
        <v>60</v>
      </c>
      <c r="M11" s="8">
        <v>60</v>
      </c>
      <c r="W11">
        <f t="shared" si="0"/>
        <v>2.9299968000000005</v>
      </c>
    </row>
    <row r="12" spans="1:23" x14ac:dyDescent="0.2">
      <c r="A12">
        <v>2</v>
      </c>
      <c r="B12" t="s">
        <v>6</v>
      </c>
      <c r="D12" s="8" t="s">
        <v>1</v>
      </c>
      <c r="E12" s="18">
        <v>27</v>
      </c>
      <c r="F12" s="18">
        <v>27</v>
      </c>
      <c r="G12" s="19">
        <v>24.9</v>
      </c>
      <c r="H12" s="19">
        <v>3.8</v>
      </c>
      <c r="I12" s="19"/>
      <c r="K12" s="8" t="s">
        <v>1</v>
      </c>
      <c r="L12" s="8">
        <v>70</v>
      </c>
      <c r="M12" s="8">
        <v>70</v>
      </c>
    </row>
    <row r="13" spans="1:23" x14ac:dyDescent="0.2">
      <c r="D13" s="8" t="s">
        <v>1</v>
      </c>
      <c r="E13" s="18">
        <v>30</v>
      </c>
      <c r="F13" s="18">
        <v>30</v>
      </c>
      <c r="G13" s="19">
        <v>27.6</v>
      </c>
      <c r="H13" s="19">
        <v>4.8</v>
      </c>
      <c r="I13" s="19"/>
      <c r="K13" s="8" t="s">
        <v>1</v>
      </c>
      <c r="L13" s="8">
        <v>80</v>
      </c>
      <c r="M13" s="8">
        <v>80</v>
      </c>
      <c r="O13" s="5" t="s">
        <v>15</v>
      </c>
      <c r="P13" t="s">
        <v>21</v>
      </c>
    </row>
    <row r="14" spans="1:23" x14ac:dyDescent="0.2">
      <c r="D14" s="8" t="s">
        <v>1</v>
      </c>
      <c r="E14" s="18">
        <v>33</v>
      </c>
      <c r="F14" s="18">
        <v>33</v>
      </c>
      <c r="G14" s="19">
        <v>30.6</v>
      </c>
      <c r="H14" s="19">
        <v>5.75</v>
      </c>
      <c r="I14" s="19"/>
      <c r="K14" s="8" t="s">
        <v>1</v>
      </c>
      <c r="L14" s="8">
        <v>100</v>
      </c>
      <c r="M14" s="8">
        <v>100</v>
      </c>
      <c r="O14" s="5" t="s">
        <v>16</v>
      </c>
      <c r="P14" t="s">
        <v>22</v>
      </c>
      <c r="Q14" t="s">
        <v>24</v>
      </c>
    </row>
    <row r="15" spans="1:23" x14ac:dyDescent="0.2">
      <c r="D15" s="8" t="s">
        <v>1</v>
      </c>
      <c r="E15" s="18">
        <v>36</v>
      </c>
      <c r="F15" s="18">
        <v>36</v>
      </c>
      <c r="G15" s="19">
        <v>33.25</v>
      </c>
      <c r="H15" s="19">
        <v>6.7</v>
      </c>
      <c r="I15" s="19"/>
      <c r="K15" s="8" t="s">
        <v>1</v>
      </c>
      <c r="L15" s="8">
        <v>120</v>
      </c>
      <c r="M15" s="8">
        <v>120</v>
      </c>
      <c r="O15" t="s">
        <v>20</v>
      </c>
      <c r="P15" t="s">
        <v>23</v>
      </c>
    </row>
    <row r="16" spans="1:23" x14ac:dyDescent="0.2">
      <c r="A16">
        <v>0</v>
      </c>
      <c r="D16" s="8" t="s">
        <v>1</v>
      </c>
      <c r="E16" s="18">
        <v>39</v>
      </c>
      <c r="F16" s="18">
        <v>39</v>
      </c>
      <c r="G16" s="19">
        <v>36.25</v>
      </c>
      <c r="H16" s="19">
        <v>8.1</v>
      </c>
      <c r="I16" s="19"/>
      <c r="K16" s="8" t="s">
        <v>1</v>
      </c>
      <c r="L16" s="8">
        <v>130</v>
      </c>
      <c r="M16" s="8">
        <v>130</v>
      </c>
      <c r="O16" s="5" t="s">
        <v>17</v>
      </c>
      <c r="Q16" t="s">
        <v>25</v>
      </c>
    </row>
    <row r="17" spans="1:17" x14ac:dyDescent="0.2">
      <c r="A17">
        <v>1</v>
      </c>
      <c r="B17" t="s">
        <v>7</v>
      </c>
      <c r="D17" s="8" t="s">
        <v>1</v>
      </c>
      <c r="E17" s="18">
        <v>42</v>
      </c>
      <c r="F17" s="18">
        <v>42</v>
      </c>
      <c r="G17" s="19">
        <v>38.9</v>
      </c>
      <c r="H17" s="19">
        <v>9.4</v>
      </c>
      <c r="I17" s="19"/>
      <c r="K17" s="8" t="s">
        <v>1</v>
      </c>
      <c r="L17" s="8">
        <v>140</v>
      </c>
      <c r="M17" s="8">
        <v>140</v>
      </c>
      <c r="O17" s="5" t="s">
        <v>18</v>
      </c>
      <c r="Q17" t="s">
        <v>26</v>
      </c>
    </row>
    <row r="18" spans="1:17" x14ac:dyDescent="0.2">
      <c r="A18">
        <v>2</v>
      </c>
      <c r="B18" t="s">
        <v>8</v>
      </c>
      <c r="D18" s="8" t="s">
        <v>1</v>
      </c>
      <c r="E18" s="18">
        <v>45</v>
      </c>
      <c r="F18" s="18">
        <v>45</v>
      </c>
      <c r="G18" s="19">
        <v>41.9</v>
      </c>
      <c r="H18" s="19">
        <v>10.8</v>
      </c>
      <c r="I18" s="19"/>
      <c r="K18" s="8" t="s">
        <v>1</v>
      </c>
      <c r="L18" s="8">
        <v>105</v>
      </c>
      <c r="M18" s="8">
        <v>105</v>
      </c>
      <c r="O18" s="5" t="s">
        <v>19</v>
      </c>
      <c r="Q18" t="s">
        <v>27</v>
      </c>
    </row>
    <row r="19" spans="1:17" x14ac:dyDescent="0.2">
      <c r="A19">
        <v>3</v>
      </c>
      <c r="B19" s="81" t="s">
        <v>52</v>
      </c>
      <c r="D19" s="8" t="s">
        <v>1</v>
      </c>
      <c r="E19" s="18">
        <v>48</v>
      </c>
      <c r="F19" s="18">
        <v>48</v>
      </c>
      <c r="G19" s="19">
        <v>44.6</v>
      </c>
      <c r="H19" s="19">
        <v>12.4</v>
      </c>
      <c r="I19" s="19"/>
      <c r="K19" s="8" t="s">
        <v>1</v>
      </c>
      <c r="L19" s="8">
        <v>105</v>
      </c>
      <c r="M19" s="8">
        <v>105</v>
      </c>
      <c r="O19" s="5">
        <v>2</v>
      </c>
      <c r="P19" t="s">
        <v>28</v>
      </c>
      <c r="Q19" t="s">
        <v>29</v>
      </c>
    </row>
    <row r="20" spans="1:17" x14ac:dyDescent="0.2">
      <c r="A20">
        <v>4</v>
      </c>
      <c r="B20" t="s">
        <v>35</v>
      </c>
      <c r="D20" s="8" t="s">
        <v>1</v>
      </c>
      <c r="E20" s="18">
        <v>52</v>
      </c>
      <c r="F20" s="18">
        <v>52</v>
      </c>
      <c r="G20" s="19">
        <v>48.6</v>
      </c>
      <c r="H20" s="19">
        <v>14.7</v>
      </c>
      <c r="I20" s="19"/>
      <c r="K20" s="8" t="s">
        <v>1</v>
      </c>
      <c r="L20" s="8">
        <v>105</v>
      </c>
      <c r="M20" s="8">
        <v>105</v>
      </c>
      <c r="O20" s="5">
        <v>0</v>
      </c>
      <c r="P20" t="s">
        <v>30</v>
      </c>
      <c r="Q20" t="s">
        <v>31</v>
      </c>
    </row>
    <row r="21" spans="1:17" x14ac:dyDescent="0.2">
      <c r="A21">
        <v>5</v>
      </c>
      <c r="B21" s="81" t="s">
        <v>51</v>
      </c>
      <c r="D21" s="8" t="s">
        <v>1</v>
      </c>
      <c r="E21" s="18">
        <v>56</v>
      </c>
      <c r="F21" s="18">
        <v>56</v>
      </c>
      <c r="G21" s="19">
        <v>52.25</v>
      </c>
      <c r="H21" s="19">
        <v>16.8</v>
      </c>
      <c r="I21" s="19"/>
      <c r="K21" s="8" t="s">
        <v>1</v>
      </c>
      <c r="L21" s="8">
        <v>200</v>
      </c>
      <c r="M21" s="8">
        <v>200</v>
      </c>
      <c r="Q21" t="s">
        <v>32</v>
      </c>
    </row>
    <row r="22" spans="1:17" x14ac:dyDescent="0.2">
      <c r="D22" s="8" t="s">
        <v>1</v>
      </c>
      <c r="E22" s="18">
        <v>60</v>
      </c>
      <c r="F22" s="18">
        <v>60</v>
      </c>
      <c r="G22" s="19">
        <v>56.25</v>
      </c>
      <c r="H22" s="19">
        <v>19.5</v>
      </c>
      <c r="I22" s="19"/>
      <c r="K22" s="8" t="s">
        <v>1</v>
      </c>
      <c r="L22" s="8">
        <v>200</v>
      </c>
      <c r="M22" s="8">
        <v>200</v>
      </c>
    </row>
    <row r="23" spans="1:17" x14ac:dyDescent="0.2">
      <c r="D23" s="8" t="s">
        <v>1</v>
      </c>
      <c r="E23" s="18">
        <v>64</v>
      </c>
      <c r="F23" s="18">
        <v>64</v>
      </c>
      <c r="G23" s="19">
        <v>59.9</v>
      </c>
      <c r="H23" s="19">
        <v>22.1</v>
      </c>
      <c r="I23" s="19"/>
      <c r="K23" s="8" t="s">
        <v>1</v>
      </c>
      <c r="L23" s="8">
        <v>200</v>
      </c>
      <c r="M23" s="8">
        <v>200</v>
      </c>
    </row>
    <row r="24" spans="1:17" ht="15.75" x14ac:dyDescent="0.25">
      <c r="D24" s="82" t="s">
        <v>53</v>
      </c>
      <c r="E24" s="80" t="s">
        <v>46</v>
      </c>
      <c r="F24" s="83">
        <v>6</v>
      </c>
      <c r="G24" s="20">
        <v>6</v>
      </c>
      <c r="H24" s="8">
        <v>0.22</v>
      </c>
      <c r="I24" s="20">
        <v>6</v>
      </c>
      <c r="K24" s="82" t="s">
        <v>53</v>
      </c>
      <c r="L24" s="82"/>
      <c r="M24" s="82"/>
    </row>
    <row r="25" spans="1:17" ht="15.75" x14ac:dyDescent="0.25">
      <c r="D25" s="82" t="s">
        <v>53</v>
      </c>
      <c r="E25" s="80" t="s">
        <v>47</v>
      </c>
      <c r="F25" s="83">
        <v>8</v>
      </c>
      <c r="G25" s="20">
        <v>8</v>
      </c>
      <c r="H25" s="8">
        <v>0.4</v>
      </c>
      <c r="I25" s="20">
        <v>8</v>
      </c>
      <c r="K25" s="82" t="s">
        <v>53</v>
      </c>
      <c r="L25" s="82"/>
      <c r="M25" s="82"/>
    </row>
    <row r="26" spans="1:17" ht="15.75" x14ac:dyDescent="0.25">
      <c r="D26" s="82" t="s">
        <v>53</v>
      </c>
      <c r="E26" s="80" t="s">
        <v>48</v>
      </c>
      <c r="F26" s="83">
        <v>10</v>
      </c>
      <c r="G26" s="20">
        <v>10</v>
      </c>
      <c r="H26" s="8">
        <v>0.62</v>
      </c>
      <c r="I26" s="20">
        <v>10</v>
      </c>
      <c r="K26" s="82" t="s">
        <v>53</v>
      </c>
      <c r="L26" s="87" t="s">
        <v>74</v>
      </c>
      <c r="M26" s="87" t="s">
        <v>74</v>
      </c>
    </row>
    <row r="27" spans="1:17" ht="15.75" x14ac:dyDescent="0.25">
      <c r="D27" s="82" t="s">
        <v>53</v>
      </c>
      <c r="E27" s="8" t="s">
        <v>54</v>
      </c>
      <c r="F27" s="83">
        <v>12</v>
      </c>
      <c r="G27" s="20">
        <v>12</v>
      </c>
      <c r="H27" s="8">
        <v>0.9</v>
      </c>
      <c r="I27" s="20">
        <v>12</v>
      </c>
      <c r="K27" s="82" t="s">
        <v>53</v>
      </c>
      <c r="L27" s="87" t="s">
        <v>75</v>
      </c>
      <c r="M27" s="87" t="s">
        <v>76</v>
      </c>
    </row>
    <row r="28" spans="1:17" ht="15.75" x14ac:dyDescent="0.25">
      <c r="D28" s="82" t="s">
        <v>53</v>
      </c>
      <c r="E28" s="8" t="s">
        <v>55</v>
      </c>
      <c r="F28" s="83">
        <v>14</v>
      </c>
      <c r="G28" s="20">
        <v>14</v>
      </c>
      <c r="H28" s="8">
        <v>1.2</v>
      </c>
      <c r="I28" s="20">
        <v>14</v>
      </c>
      <c r="K28" s="82" t="s">
        <v>53</v>
      </c>
      <c r="L28" s="87"/>
      <c r="M28" s="87"/>
    </row>
    <row r="29" spans="1:17" ht="15.75" x14ac:dyDescent="0.25">
      <c r="D29" s="82" t="s">
        <v>53</v>
      </c>
      <c r="E29" s="8" t="s">
        <v>56</v>
      </c>
      <c r="F29" s="83">
        <v>16</v>
      </c>
      <c r="G29" s="20">
        <v>16</v>
      </c>
      <c r="H29" s="8">
        <v>1.6</v>
      </c>
      <c r="I29" s="20">
        <v>16</v>
      </c>
      <c r="K29" s="82" t="s">
        <v>53</v>
      </c>
      <c r="L29" s="87"/>
      <c r="M29" s="87"/>
    </row>
    <row r="30" spans="1:17" ht="15.75" x14ac:dyDescent="0.25">
      <c r="D30" s="82" t="s">
        <v>53</v>
      </c>
      <c r="E30" s="8" t="s">
        <v>57</v>
      </c>
      <c r="F30" s="83">
        <v>18</v>
      </c>
      <c r="G30" s="20">
        <v>18</v>
      </c>
      <c r="H30" s="8">
        <v>2</v>
      </c>
      <c r="I30" s="20">
        <v>18</v>
      </c>
      <c r="K30" s="82" t="s">
        <v>53</v>
      </c>
      <c r="L30" s="87"/>
      <c r="M30" s="87"/>
    </row>
    <row r="31" spans="1:17" ht="15.75" x14ac:dyDescent="0.25">
      <c r="D31" s="82" t="s">
        <v>53</v>
      </c>
      <c r="E31" s="8" t="s">
        <v>58</v>
      </c>
      <c r="F31" s="83">
        <v>20</v>
      </c>
      <c r="G31" s="20">
        <v>20</v>
      </c>
      <c r="H31" s="8">
        <v>2.4500000000000002</v>
      </c>
      <c r="I31" s="20">
        <v>20</v>
      </c>
      <c r="K31" s="82" t="s">
        <v>53</v>
      </c>
      <c r="L31" s="87"/>
      <c r="M31" s="87"/>
    </row>
    <row r="32" spans="1:17" ht="15.75" x14ac:dyDescent="0.25">
      <c r="D32" s="82" t="s">
        <v>53</v>
      </c>
      <c r="E32" s="8" t="s">
        <v>59</v>
      </c>
      <c r="F32" s="83">
        <v>22</v>
      </c>
      <c r="G32" s="20">
        <v>22</v>
      </c>
      <c r="H32" s="8">
        <v>3</v>
      </c>
      <c r="I32" s="20">
        <v>22</v>
      </c>
      <c r="K32" s="82" t="s">
        <v>53</v>
      </c>
      <c r="L32" s="87"/>
      <c r="M32" s="87"/>
      <c r="O32" s="81"/>
    </row>
    <row r="33" spans="4:13" ht="15.75" x14ac:dyDescent="0.25">
      <c r="D33" s="82" t="s">
        <v>53</v>
      </c>
      <c r="E33" s="8" t="s">
        <v>60</v>
      </c>
      <c r="F33" s="83">
        <v>25</v>
      </c>
      <c r="G33" s="20">
        <v>25</v>
      </c>
      <c r="H33" s="8">
        <v>3.9</v>
      </c>
      <c r="I33" s="20">
        <v>25</v>
      </c>
      <c r="K33" s="82" t="s">
        <v>53</v>
      </c>
      <c r="L33" s="87"/>
      <c r="M33" s="87"/>
    </row>
    <row r="34" spans="4:13" ht="15.75" x14ac:dyDescent="0.25">
      <c r="D34" s="82" t="s">
        <v>53</v>
      </c>
      <c r="E34" s="8" t="s">
        <v>61</v>
      </c>
      <c r="F34" s="83">
        <v>30</v>
      </c>
      <c r="G34" s="20">
        <v>30</v>
      </c>
      <c r="H34" s="8">
        <v>5.5</v>
      </c>
      <c r="I34" s="20">
        <v>30</v>
      </c>
      <c r="K34" s="82" t="s">
        <v>53</v>
      </c>
      <c r="L34" s="87"/>
      <c r="M34" s="87"/>
    </row>
    <row r="35" spans="4:13" ht="15.75" x14ac:dyDescent="0.25">
      <c r="D35" s="82" t="s">
        <v>53</v>
      </c>
      <c r="E35" s="8" t="s">
        <v>62</v>
      </c>
      <c r="F35" s="83">
        <v>35</v>
      </c>
      <c r="G35" s="20">
        <v>35</v>
      </c>
      <c r="H35" s="8">
        <v>7.5</v>
      </c>
      <c r="I35" s="20">
        <v>35</v>
      </c>
      <c r="K35" s="82" t="s">
        <v>53</v>
      </c>
      <c r="L35" s="87"/>
      <c r="M35" s="87"/>
    </row>
    <row r="36" spans="4:13" ht="15.75" x14ac:dyDescent="0.25">
      <c r="D36" s="82" t="s">
        <v>53</v>
      </c>
      <c r="E36" s="8" t="s">
        <v>63</v>
      </c>
      <c r="F36" s="83">
        <v>40</v>
      </c>
      <c r="G36" s="20">
        <v>40</v>
      </c>
      <c r="H36" s="8">
        <v>9.8000000000000007</v>
      </c>
      <c r="I36" s="20">
        <v>40</v>
      </c>
      <c r="K36" s="82" t="s">
        <v>53</v>
      </c>
      <c r="L36" s="87"/>
      <c r="M36" s="87"/>
    </row>
    <row r="37" spans="4:13" ht="15.75" x14ac:dyDescent="0.25">
      <c r="D37" s="82" t="s">
        <v>53</v>
      </c>
      <c r="E37" s="8" t="s">
        <v>64</v>
      </c>
      <c r="F37" s="83">
        <v>45</v>
      </c>
      <c r="G37" s="20">
        <v>45</v>
      </c>
      <c r="H37" s="8">
        <v>12.4</v>
      </c>
      <c r="I37" s="20">
        <v>45</v>
      </c>
      <c r="K37" s="82" t="s">
        <v>53</v>
      </c>
      <c r="L37" s="87"/>
      <c r="M37" s="87"/>
    </row>
    <row r="38" spans="4:13" ht="15.75" x14ac:dyDescent="0.25">
      <c r="D38" s="82" t="s">
        <v>53</v>
      </c>
      <c r="E38" s="8" t="s">
        <v>65</v>
      </c>
      <c r="F38" s="83">
        <v>50</v>
      </c>
      <c r="G38" s="20">
        <v>50</v>
      </c>
      <c r="H38" s="8">
        <v>15.4</v>
      </c>
      <c r="I38" s="20">
        <v>50</v>
      </c>
      <c r="K38" s="82" t="s">
        <v>53</v>
      </c>
      <c r="L38" s="87"/>
      <c r="M38" s="87"/>
    </row>
    <row r="39" spans="4:13" ht="15.75" x14ac:dyDescent="0.25">
      <c r="D39" s="82" t="s">
        <v>53</v>
      </c>
      <c r="E39" s="8" t="s">
        <v>66</v>
      </c>
      <c r="F39" s="83">
        <v>55</v>
      </c>
      <c r="G39" s="20">
        <v>55</v>
      </c>
      <c r="H39" s="8">
        <v>18.600000000000001</v>
      </c>
      <c r="I39" s="20">
        <v>55</v>
      </c>
      <c r="K39" s="82" t="s">
        <v>53</v>
      </c>
      <c r="L39" s="87"/>
      <c r="M39" s="87"/>
    </row>
    <row r="40" spans="4:13" ht="15.75" x14ac:dyDescent="0.25">
      <c r="D40" s="82" t="s">
        <v>53</v>
      </c>
      <c r="E40" s="8" t="s">
        <v>67</v>
      </c>
      <c r="F40" s="83">
        <v>60</v>
      </c>
      <c r="G40" s="20">
        <v>60</v>
      </c>
      <c r="H40" s="8">
        <v>22.1</v>
      </c>
      <c r="I40" s="20">
        <v>60</v>
      </c>
      <c r="K40" s="82" t="s">
        <v>53</v>
      </c>
      <c r="L40" s="87"/>
      <c r="M40" s="87"/>
    </row>
    <row r="41" spans="4:13" ht="15.75" x14ac:dyDescent="0.25">
      <c r="D41" s="82" t="s">
        <v>53</v>
      </c>
      <c r="E41" s="8" t="s">
        <v>68</v>
      </c>
      <c r="F41" s="83">
        <v>65</v>
      </c>
      <c r="G41" s="20">
        <v>65</v>
      </c>
      <c r="H41" s="8">
        <v>25.9</v>
      </c>
      <c r="I41" s="20">
        <v>65</v>
      </c>
      <c r="K41" s="82" t="s">
        <v>53</v>
      </c>
      <c r="L41" s="87"/>
      <c r="M41" s="87"/>
    </row>
    <row r="42" spans="4:13" ht="15.75" x14ac:dyDescent="0.25">
      <c r="D42" s="82" t="s">
        <v>53</v>
      </c>
      <c r="E42" s="8" t="s">
        <v>69</v>
      </c>
      <c r="F42" s="83">
        <v>70</v>
      </c>
      <c r="G42" s="20">
        <v>70</v>
      </c>
      <c r="H42" s="8">
        <v>30</v>
      </c>
      <c r="I42" s="20">
        <v>70</v>
      </c>
      <c r="K42" s="82" t="s">
        <v>53</v>
      </c>
      <c r="L42" s="87"/>
      <c r="M42" s="87"/>
    </row>
    <row r="43" spans="4:13" ht="15.75" x14ac:dyDescent="0.25">
      <c r="D43" s="82" t="s">
        <v>53</v>
      </c>
      <c r="E43" s="8" t="s">
        <v>70</v>
      </c>
      <c r="F43" s="83">
        <v>75</v>
      </c>
      <c r="G43" s="20">
        <v>75</v>
      </c>
      <c r="H43" s="8">
        <v>34.5</v>
      </c>
      <c r="I43" s="20">
        <v>75</v>
      </c>
      <c r="K43" s="82" t="s">
        <v>53</v>
      </c>
      <c r="L43" s="87"/>
      <c r="M43" s="87"/>
    </row>
    <row r="44" spans="4:13" ht="15.75" x14ac:dyDescent="0.25">
      <c r="D44" s="82" t="s">
        <v>53</v>
      </c>
      <c r="E44" s="8" t="s">
        <v>71</v>
      </c>
      <c r="F44" s="83">
        <v>80</v>
      </c>
      <c r="G44" s="20">
        <v>80</v>
      </c>
      <c r="H44" s="8">
        <v>39.299999999999997</v>
      </c>
      <c r="I44" s="20">
        <v>80</v>
      </c>
      <c r="K44" s="82" t="s">
        <v>53</v>
      </c>
      <c r="L44" s="87"/>
      <c r="M44" s="87"/>
    </row>
    <row r="45" spans="4:13" ht="15.75" x14ac:dyDescent="0.25">
      <c r="D45" s="82" t="s">
        <v>53</v>
      </c>
      <c r="E45" s="8" t="s">
        <v>72</v>
      </c>
      <c r="F45" s="83">
        <v>85</v>
      </c>
      <c r="G45" s="20">
        <v>85</v>
      </c>
      <c r="H45" s="8">
        <v>44.3</v>
      </c>
      <c r="I45" s="20">
        <v>85</v>
      </c>
      <c r="K45" s="82" t="s">
        <v>53</v>
      </c>
      <c r="L45" s="87"/>
      <c r="M45" s="87"/>
    </row>
    <row r="46" spans="4:13" x14ac:dyDescent="0.2">
      <c r="L46" s="81"/>
      <c r="M46" s="81"/>
    </row>
  </sheetData>
  <phoneticPr fontId="18" type="noConversion"/>
  <pageMargins left="0.25" right="0.25" top="0.75" bottom="0.75" header="0.3" footer="0.3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TREKKER GEPL.</vt:lpstr>
      <vt:lpstr>DATA</vt:lpstr>
      <vt:lpstr>DATA!Afdrukbereik</vt:lpstr>
      <vt:lpstr>'TREKKER GEPL.'!Afdrukbereik</vt:lpstr>
    </vt:vector>
  </TitlesOfParts>
  <Company>Merofix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sowinski</dc:creator>
  <cp:lastModifiedBy>Marketing</cp:lastModifiedBy>
  <cp:lastPrinted>2020-11-20T12:15:18Z</cp:lastPrinted>
  <dcterms:created xsi:type="dcterms:W3CDTF">2000-05-23T12:24:35Z</dcterms:created>
  <dcterms:modified xsi:type="dcterms:W3CDTF">2025-12-02T08:49:00Z</dcterms:modified>
</cp:coreProperties>
</file>