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P:\Merofix\Website\Bestelformulieren\NL\Origineel\"/>
    </mc:Choice>
  </mc:AlternateContent>
  <xr:revisionPtr revIDLastSave="0" documentId="14_{E241AC96-F9FE-4EA5-BC19-65F226604A0C}" xr6:coauthVersionLast="47" xr6:coauthVersionMax="47" xr10:uidLastSave="{00000000-0000-0000-0000-000000000000}"/>
  <bookViews>
    <workbookView xWindow="-120" yWindow="-120" windowWidth="51840" windowHeight="21120" tabRatio="879" xr2:uid="{00000000-000D-0000-FFFF-FFFF00000000}"/>
  </bookViews>
  <sheets>
    <sheet name="HAAKANK." sheetId="8" r:id="rId1"/>
    <sheet name="DATA" sheetId="14" r:id="rId2"/>
  </sheets>
  <definedNames>
    <definedName name="_xlnm.Print_Area" localSheetId="1">DATA!$A$1:$L$46</definedName>
    <definedName name="_xlnm.Print_Area" localSheetId="0">HAAKANK.!$A$1:$I$18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8" l="1"/>
  <c r="G7" i="8"/>
  <c r="N4" i="8" s="1"/>
  <c r="F3" i="8"/>
  <c r="W5" i="14" l="1"/>
  <c r="W6" i="14"/>
  <c r="W7" i="14"/>
  <c r="W8" i="14"/>
  <c r="W9" i="14"/>
  <c r="W10" i="14"/>
  <c r="W11" i="14"/>
  <c r="W4" i="14"/>
  <c r="G3" i="8" l="1"/>
  <c r="A14" i="8" l="1"/>
  <c r="G10" i="8"/>
  <c r="G13" i="8"/>
  <c r="D15" i="8"/>
  <c r="I13" i="8"/>
  <c r="E10" i="8"/>
  <c r="F5" i="8"/>
  <c r="A16" i="8"/>
  <c r="A13" i="8"/>
  <c r="A12" i="8"/>
  <c r="B3" i="8"/>
  <c r="G1" i="8"/>
  <c r="A1" i="8"/>
  <c r="R8" i="8"/>
  <c r="R7" i="8"/>
  <c r="R6" i="8"/>
  <c r="R5" i="8"/>
  <c r="R4" i="8"/>
  <c r="R3" i="8"/>
  <c r="R2" i="8"/>
  <c r="H13" i="8" l="1"/>
  <c r="I8" i="8"/>
  <c r="F6" i="8" s="1"/>
  <c r="B7" i="8" l="1"/>
  <c r="B1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M8" authorId="0" shapeId="0" xr:uid="{00000000-0006-0000-0300-000001000000}">
      <text>
        <r>
          <rPr>
            <sz val="12"/>
            <color indexed="81"/>
            <rFont val="Tahoma"/>
            <family val="2"/>
          </rPr>
          <t xml:space="preserve"> M6      10
 M8      10
M10     15
M12     20
M16     40
M18     45
M20     50
M24     60
M27     70
M30     80  
M33    100
M36    120
M39    130
M42    140
M45    150
M48    150
M52    150
M56    150
M60     200
M64     200</t>
        </r>
      </text>
    </comment>
    <comment ref="M9" authorId="0" shapeId="0" xr:uid="{00000000-0006-0000-0300-000002000000}">
      <text>
        <r>
          <rPr>
            <sz val="10"/>
            <color indexed="81"/>
            <rFont val="Tahoma"/>
            <family val="2"/>
          </rPr>
          <t>1   ST37.2K
2   ST52.3K
3   8.8
4   RVS 304
5   RVS 316 L</t>
        </r>
      </text>
    </comment>
    <comment ref="M10" authorId="0" shapeId="0" xr:uid="{00000000-0006-0000-0300-000003000000}">
      <text>
        <r>
          <rPr>
            <sz val="10"/>
            <color indexed="81"/>
            <rFont val="Tahoma"/>
            <family val="2"/>
          </rPr>
          <t>1  GEROLD
2  GESNEDEN</t>
        </r>
      </text>
    </comment>
    <comment ref="M11" authorId="0" shapeId="0" xr:uid="{00000000-0006-0000-0300-000004000000}">
      <text>
        <r>
          <rPr>
            <sz val="10"/>
            <color indexed="81"/>
            <rFont val="Tahoma"/>
            <family val="2"/>
          </rPr>
          <t>1  BLANK
2  EL. VERZINKT
3  THERM. VERZINKT</t>
        </r>
      </text>
    </comment>
  </commentList>
</comments>
</file>

<file path=xl/sharedStrings.xml><?xml version="1.0" encoding="utf-8"?>
<sst xmlns="http://schemas.openxmlformats.org/spreadsheetml/2006/main" count="156" uniqueCount="67">
  <si>
    <t>REF:</t>
  </si>
  <si>
    <t>AANTAL</t>
  </si>
  <si>
    <t>DIAMETER</t>
  </si>
  <si>
    <t>M</t>
  </si>
  <si>
    <t>TL:</t>
  </si>
  <si>
    <t>NAAM</t>
  </si>
  <si>
    <t>REF</t>
  </si>
  <si>
    <t>MATERIAAL</t>
  </si>
  <si>
    <t>BEWERKING</t>
  </si>
  <si>
    <t>GEROLD</t>
  </si>
  <si>
    <t>PLOOIDIAM.</t>
  </si>
  <si>
    <t>TOT. LENGTE</t>
  </si>
  <si>
    <t>SCHROEFDR.</t>
  </si>
  <si>
    <t>OPP. BEH.</t>
  </si>
  <si>
    <t>AANTAL:</t>
  </si>
  <si>
    <t>RVS 304 A2</t>
  </si>
  <si>
    <t>RVS 316 L A4</t>
  </si>
  <si>
    <t>GESNEDEN</t>
  </si>
  <si>
    <t>BLANK</t>
  </si>
  <si>
    <t>EL. VERZINKT</t>
  </si>
  <si>
    <t>ST 52.3 K</t>
  </si>
  <si>
    <t>GEWICHT:</t>
  </si>
  <si>
    <t>KG/M</t>
  </si>
  <si>
    <t>kg</t>
  </si>
  <si>
    <t>TH. VERZ. OVERM.</t>
  </si>
  <si>
    <t>OPMERKING</t>
  </si>
  <si>
    <t>LEVERDATUM</t>
  </si>
  <si>
    <t xml:space="preserve">Kleurvoorwaarden </t>
  </si>
  <si>
    <t>RVS 304</t>
  </si>
  <si>
    <t>RVS 316L</t>
  </si>
  <si>
    <t>El. Verz.</t>
  </si>
  <si>
    <t>Th. Verzinkt</t>
  </si>
  <si>
    <t>ST37.2 K</t>
  </si>
  <si>
    <t>ST52.3 K</t>
  </si>
  <si>
    <t>RVS 316 L  A4</t>
  </si>
  <si>
    <t>Th. Verzinkt OVERM.</t>
  </si>
  <si>
    <t>L-OMPLOOIST.</t>
  </si>
  <si>
    <t>D6</t>
  </si>
  <si>
    <t>D8</t>
  </si>
  <si>
    <t>D10</t>
  </si>
  <si>
    <t>4.8 S 235JR C+C</t>
  </si>
  <si>
    <t>5.8 S 355JR C+C</t>
  </si>
  <si>
    <t>TH. VERZ. ISOPASS.</t>
  </si>
  <si>
    <t>TH. ZN. BIJGEWERKT</t>
  </si>
  <si>
    <t>Ø</t>
  </si>
  <si>
    <t>D12</t>
  </si>
  <si>
    <t>D14</t>
  </si>
  <si>
    <t>D16</t>
  </si>
  <si>
    <t>D18</t>
  </si>
  <si>
    <t>D20</t>
  </si>
  <si>
    <t>D22</t>
  </si>
  <si>
    <t>D25</t>
  </si>
  <si>
    <t>D30</t>
  </si>
  <si>
    <t>D35</t>
  </si>
  <si>
    <t>D40</t>
  </si>
  <si>
    <t>D45</t>
  </si>
  <si>
    <t>D50</t>
  </si>
  <si>
    <t>D55</t>
  </si>
  <si>
    <t>D60</t>
  </si>
  <si>
    <t>D65</t>
  </si>
  <si>
    <t>D70</t>
  </si>
  <si>
    <t>D75</t>
  </si>
  <si>
    <t>D80</t>
  </si>
  <si>
    <t>D85</t>
  </si>
  <si>
    <t>Plooi</t>
  </si>
  <si>
    <t>Ankers</t>
  </si>
  <si>
    <t>Beugels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</si>
</sst>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1" x14ac:knownFonts="1">
    <font>
      <sz val="10"/>
      <name val="Arial"/>
    </font>
    <font>
      <sz val="12"/>
      <color theme="1"/>
      <name val="Times New Roman"/>
      <family val="2"/>
    </font>
    <font>
      <sz val="12"/>
      <color theme="1"/>
      <name val="Times New Roman"/>
      <family val="2"/>
    </font>
    <font>
      <sz val="12"/>
      <color theme="1"/>
      <name val="Times New Roman"/>
      <family val="2"/>
    </font>
    <font>
      <sz val="10"/>
      <name val="Arial"/>
      <family val="2"/>
    </font>
    <font>
      <sz val="14"/>
      <name val="Arial"/>
      <family val="2"/>
    </font>
    <font>
      <u/>
      <sz val="14"/>
      <name val="Arial"/>
      <family val="2"/>
    </font>
    <font>
      <b/>
      <sz val="14"/>
      <name val="Arial"/>
      <family val="2"/>
    </font>
    <font>
      <sz val="18"/>
      <name val="Arial"/>
      <family val="2"/>
    </font>
    <font>
      <i/>
      <sz val="16"/>
      <name val="Arial"/>
      <family val="2"/>
    </font>
    <font>
      <i/>
      <sz val="10"/>
      <name val="Arial"/>
      <family val="2"/>
    </font>
    <font>
      <sz val="10"/>
      <name val="Arial"/>
      <family val="2"/>
    </font>
    <font>
      <b/>
      <sz val="20"/>
      <name val="Arial"/>
      <family val="2"/>
    </font>
    <font>
      <sz val="16"/>
      <name val="Arial"/>
      <family val="2"/>
    </font>
    <font>
      <sz val="10"/>
      <color indexed="81"/>
      <name val="Tahoma"/>
      <family val="2"/>
    </font>
    <font>
      <sz val="12"/>
      <color indexed="81"/>
      <name val="Tahoma"/>
      <family val="2"/>
    </font>
    <font>
      <sz val="12"/>
      <name val="Arial"/>
      <family val="2"/>
    </font>
    <font>
      <b/>
      <u/>
      <sz val="14"/>
      <name val="Arial"/>
      <family val="2"/>
    </font>
    <font>
      <b/>
      <u/>
      <sz val="12"/>
      <name val="Arial"/>
      <family val="2"/>
    </font>
    <font>
      <sz val="12"/>
      <name val="Arial"/>
      <family val="2"/>
    </font>
    <font>
      <sz val="14"/>
      <name val="Arial"/>
      <family val="2"/>
    </font>
    <font>
      <sz val="8"/>
      <name val="Arial"/>
      <family val="2"/>
    </font>
    <font>
      <b/>
      <sz val="12"/>
      <name val="Arial"/>
      <family val="2"/>
    </font>
    <font>
      <u/>
      <sz val="10"/>
      <name val="Arial"/>
      <family val="2"/>
    </font>
    <font>
      <u/>
      <sz val="12"/>
      <name val="Arial"/>
      <family val="2"/>
    </font>
    <font>
      <sz val="10"/>
      <color indexed="10"/>
      <name val="Arial"/>
      <family val="2"/>
    </font>
    <font>
      <b/>
      <sz val="14"/>
      <color indexed="10"/>
      <name val="Arial"/>
      <family val="2"/>
    </font>
    <font>
      <b/>
      <u/>
      <sz val="13"/>
      <name val="Arial"/>
      <family val="2"/>
    </font>
    <font>
      <sz val="12"/>
      <color rgb="FFC00000"/>
      <name val="Calibri"/>
      <family val="2"/>
    </font>
    <font>
      <sz val="12"/>
      <name val="Calibri"/>
      <family val="2"/>
    </font>
    <font>
      <b/>
      <sz val="10"/>
      <name val="Arial"/>
      <family val="2"/>
    </font>
  </fonts>
  <fills count="8">
    <fill>
      <patternFill patternType="none"/>
    </fill>
    <fill>
      <patternFill patternType="gray125"/>
    </fill>
    <fill>
      <patternFill patternType="solid">
        <fgColor indexed="40"/>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7" tint="0.79998168889431442"/>
        <bgColor indexed="64"/>
      </patternFill>
    </fill>
    <fill>
      <patternFill patternType="solid">
        <fgColor theme="6" tint="0.79998168889431442"/>
        <bgColor indexed="64"/>
      </patternFill>
    </fill>
  </fills>
  <borders count="2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8">
    <xf numFmtId="0" fontId="0"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7">
    <xf numFmtId="0" fontId="0" fillId="0" borderId="0" xfId="0"/>
    <xf numFmtId="0" fontId="5" fillId="0" borderId="0" xfId="0" applyFont="1"/>
    <xf numFmtId="0" fontId="6" fillId="0" borderId="0" xfId="0" applyFont="1"/>
    <xf numFmtId="0" fontId="0" fillId="0" borderId="1" xfId="0" applyBorder="1"/>
    <xf numFmtId="0" fontId="0" fillId="0" borderId="2" xfId="0" applyBorder="1"/>
    <xf numFmtId="0" fontId="7" fillId="0" borderId="3" xfId="0" applyFont="1" applyBorder="1"/>
    <xf numFmtId="0" fontId="0" fillId="0" borderId="4" xfId="0" applyBorder="1"/>
    <xf numFmtId="0" fontId="0" fillId="0" borderId="5" xfId="0" applyBorder="1"/>
    <xf numFmtId="0" fontId="8" fillId="0" borderId="0" xfId="0" applyFont="1" applyAlignment="1">
      <alignment horizontal="center"/>
    </xf>
    <xf numFmtId="0" fontId="8" fillId="0" borderId="6"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9" fillId="0" borderId="7" xfId="0" applyFont="1" applyBorder="1"/>
    <xf numFmtId="0" fontId="11" fillId="0" borderId="0" xfId="0" applyFont="1"/>
    <xf numFmtId="0" fontId="0" fillId="0" borderId="0" xfId="0" applyAlignment="1">
      <alignment horizontal="left"/>
    </xf>
    <xf numFmtId="164" fontId="8" fillId="0" borderId="0" xfId="0" applyNumberFormat="1" applyFont="1" applyAlignment="1">
      <alignment horizontal="center"/>
    </xf>
    <xf numFmtId="164" fontId="8" fillId="0" borderId="0" xfId="0" applyNumberFormat="1" applyFont="1" applyAlignment="1">
      <alignment horizontal="left"/>
    </xf>
    <xf numFmtId="0" fontId="8" fillId="0" borderId="8" xfId="0" applyFont="1" applyBorder="1"/>
    <xf numFmtId="0" fontId="13" fillId="0" borderId="0" xfId="0" applyFont="1"/>
    <xf numFmtId="0" fontId="0" fillId="0" borderId="0" xfId="0" applyAlignment="1">
      <alignment horizontal="center"/>
    </xf>
    <xf numFmtId="0" fontId="17" fillId="0" borderId="0" xfId="0" applyFont="1"/>
    <xf numFmtId="0" fontId="7" fillId="0" borderId="8" xfId="0" applyFont="1" applyBorder="1"/>
    <xf numFmtId="0" fontId="0" fillId="0" borderId="10" xfId="0" applyBorder="1"/>
    <xf numFmtId="0" fontId="13" fillId="0" borderId="7" xfId="0" applyFont="1" applyBorder="1"/>
    <xf numFmtId="0" fontId="12" fillId="0" borderId="8" xfId="0" applyFont="1" applyBorder="1" applyAlignment="1">
      <alignment horizontal="left"/>
    </xf>
    <xf numFmtId="0" fontId="12" fillId="0" borderId="8" xfId="0" applyFont="1" applyBorder="1" applyAlignment="1">
      <alignment horizontal="right"/>
    </xf>
    <xf numFmtId="0" fontId="0" fillId="0" borderId="0" xfId="0" applyAlignment="1">
      <alignment horizontal="center" vertical="center"/>
    </xf>
    <xf numFmtId="0" fontId="6" fillId="0" borderId="0" xfId="0" applyFont="1" applyAlignment="1">
      <alignment horizontal="left"/>
    </xf>
    <xf numFmtId="0" fontId="0" fillId="0" borderId="11" xfId="0" applyBorder="1"/>
    <xf numFmtId="0" fontId="22" fillId="0" borderId="13" xfId="0" applyFont="1" applyBorder="1"/>
    <xf numFmtId="0" fontId="19" fillId="0" borderId="14" xfId="0" applyFont="1" applyBorder="1"/>
    <xf numFmtId="0" fontId="19" fillId="0" borderId="9" xfId="0" applyFont="1" applyBorder="1"/>
    <xf numFmtId="0" fontId="23" fillId="0" borderId="0" xfId="0" applyFont="1"/>
    <xf numFmtId="0" fontId="4" fillId="0" borderId="0" xfId="0" applyFont="1" applyAlignment="1" applyProtection="1">
      <alignment horizontal="center"/>
      <protection locked="0"/>
    </xf>
    <xf numFmtId="2" fontId="4" fillId="0" borderId="0" xfId="0" applyNumberFormat="1" applyFont="1" applyAlignment="1" applyProtection="1">
      <alignment horizontal="center"/>
      <protection locked="0"/>
    </xf>
    <xf numFmtId="2" fontId="0" fillId="0" borderId="0" xfId="0" applyNumberFormat="1" applyAlignment="1">
      <alignment horizontal="center"/>
    </xf>
    <xf numFmtId="0" fontId="0" fillId="0" borderId="11" xfId="0" applyBorder="1" applyAlignment="1">
      <alignment horizontal="center"/>
    </xf>
    <xf numFmtId="0" fontId="18" fillId="0" borderId="0" xfId="0" applyFont="1"/>
    <xf numFmtId="1" fontId="13" fillId="0" borderId="15" xfId="0" applyNumberFormat="1" applyFont="1" applyBorder="1" applyAlignment="1">
      <alignment horizontal="center"/>
    </xf>
    <xf numFmtId="0" fontId="25" fillId="0" borderId="0" xfId="0" applyFont="1" applyAlignment="1">
      <alignment horizontal="center" vertical="distributed"/>
    </xf>
    <xf numFmtId="0" fontId="25" fillId="0" borderId="0" xfId="0" applyFont="1"/>
    <xf numFmtId="0" fontId="0" fillId="2" borderId="11" xfId="0" applyFill="1" applyBorder="1"/>
    <xf numFmtId="0" fontId="0" fillId="3" borderId="11" xfId="0" applyFill="1" applyBorder="1"/>
    <xf numFmtId="0" fontId="0" fillId="4" borderId="11" xfId="0" applyFill="1" applyBorder="1"/>
    <xf numFmtId="0" fontId="0" fillId="5" borderId="11" xfId="0" applyFill="1" applyBorder="1"/>
    <xf numFmtId="1" fontId="0" fillId="0" borderId="0" xfId="0" applyNumberFormat="1" applyAlignment="1">
      <alignment horizontal="center" vertical="center"/>
    </xf>
    <xf numFmtId="0" fontId="19" fillId="0" borderId="13" xfId="0" applyFont="1" applyBorder="1"/>
    <xf numFmtId="49" fontId="19" fillId="0" borderId="9" xfId="0" applyNumberFormat="1" applyFont="1" applyBorder="1"/>
    <xf numFmtId="0" fontId="0" fillId="6" borderId="0" xfId="0" applyFill="1"/>
    <xf numFmtId="0" fontId="4" fillId="0" borderId="0" xfId="1"/>
    <xf numFmtId="2" fontId="18" fillId="0" borderId="0" xfId="0" applyNumberFormat="1" applyFont="1" applyAlignment="1">
      <alignment horizontal="left" vertical="center"/>
    </xf>
    <xf numFmtId="0" fontId="0" fillId="0" borderId="0" xfId="0" applyAlignment="1">
      <alignment vertical="center"/>
    </xf>
    <xf numFmtId="0" fontId="20" fillId="0" borderId="0" xfId="0" applyFont="1" applyAlignment="1">
      <alignment horizontal="right" vertical="center"/>
    </xf>
    <xf numFmtId="0" fontId="19" fillId="0" borderId="0" xfId="0" applyFont="1" applyAlignment="1">
      <alignment horizontal="center" vertical="center"/>
    </xf>
    <xf numFmtId="0" fontId="0" fillId="0" borderId="0" xfId="0" applyAlignment="1">
      <alignment horizontal="right"/>
    </xf>
    <xf numFmtId="0" fontId="16" fillId="7" borderId="11" xfId="0" applyFont="1" applyFill="1" applyBorder="1" applyAlignment="1" applyProtection="1">
      <alignment horizontal="center"/>
      <protection locked="0"/>
    </xf>
    <xf numFmtId="0" fontId="19" fillId="7" borderId="11" xfId="0" applyFont="1" applyFill="1" applyBorder="1" applyAlignment="1" applyProtection="1">
      <alignment horizontal="center"/>
      <protection locked="0"/>
    </xf>
    <xf numFmtId="2" fontId="18" fillId="0" borderId="0" xfId="0" applyNumberFormat="1" applyFont="1" applyAlignment="1" applyProtection="1">
      <alignment horizontal="left"/>
      <protection locked="0"/>
    </xf>
    <xf numFmtId="0" fontId="4" fillId="0" borderId="0" xfId="0" applyFont="1" applyAlignment="1">
      <alignment horizontal="center"/>
    </xf>
    <xf numFmtId="0" fontId="4" fillId="0" borderId="0" xfId="0" applyFont="1"/>
    <xf numFmtId="0" fontId="28" fillId="0" borderId="0" xfId="0" applyFont="1" applyAlignment="1">
      <alignment horizontal="center"/>
    </xf>
    <xf numFmtId="1" fontId="0" fillId="0" borderId="0" xfId="0" applyNumberFormat="1" applyAlignment="1">
      <alignment horizontal="center"/>
    </xf>
    <xf numFmtId="0" fontId="29" fillId="0" borderId="0" xfId="0" applyFont="1" applyAlignment="1">
      <alignment horizontal="center"/>
    </xf>
    <xf numFmtId="0" fontId="30" fillId="0" borderId="0" xfId="0" applyFont="1"/>
    <xf numFmtId="0" fontId="4" fillId="0" borderId="12" xfId="1" applyBorder="1"/>
    <xf numFmtId="0" fontId="4" fillId="0" borderId="13" xfId="1" applyBorder="1"/>
    <xf numFmtId="0" fontId="0" fillId="0" borderId="11" xfId="0" applyBorder="1" applyAlignment="1" applyProtection="1">
      <alignment horizontal="center"/>
      <protection locked="0"/>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7" fillId="0" borderId="0" xfId="0" applyFont="1" applyAlignment="1">
      <alignment horizontal="left" vertical="center"/>
    </xf>
    <xf numFmtId="0" fontId="0" fillId="0" borderId="0" xfId="0"/>
    <xf numFmtId="0" fontId="10" fillId="0" borderId="9" xfId="0" applyFont="1" applyBorder="1"/>
    <xf numFmtId="0" fontId="0" fillId="0" borderId="9" xfId="0" applyBorder="1"/>
    <xf numFmtId="0" fontId="10" fillId="0" borderId="0" xfId="0" applyFont="1"/>
    <xf numFmtId="1" fontId="13" fillId="0" borderId="0" xfId="0" applyNumberFormat="1" applyFont="1" applyAlignment="1">
      <alignment horizontal="center" vertical="center"/>
    </xf>
    <xf numFmtId="0" fontId="13" fillId="0" borderId="0" xfId="0" applyFont="1" applyAlignment="1">
      <alignment horizontal="left"/>
    </xf>
    <xf numFmtId="0" fontId="13" fillId="0" borderId="0" xfId="0" applyFont="1" applyAlignment="1">
      <alignment horizontal="left" vertical="center"/>
    </xf>
    <xf numFmtId="0" fontId="26" fillId="0" borderId="16" xfId="0" applyFont="1" applyBorder="1" applyAlignment="1">
      <alignment horizontal="center" vertical="distributed"/>
    </xf>
    <xf numFmtId="0" fontId="26" fillId="0" borderId="17" xfId="0" applyFont="1" applyBorder="1" applyAlignment="1">
      <alignment horizontal="center" vertical="distributed"/>
    </xf>
    <xf numFmtId="0" fontId="26" fillId="0" borderId="18" xfId="0" applyFont="1" applyBorder="1" applyAlignment="1">
      <alignment horizontal="center" vertical="distributed"/>
    </xf>
    <xf numFmtId="0" fontId="26" fillId="0" borderId="19" xfId="0" applyFont="1" applyBorder="1" applyAlignment="1">
      <alignment horizontal="center" vertical="distributed"/>
    </xf>
    <xf numFmtId="0" fontId="26" fillId="0" borderId="20" xfId="0" applyFont="1" applyBorder="1" applyAlignment="1">
      <alignment horizontal="center" vertical="distributed"/>
    </xf>
    <xf numFmtId="0" fontId="26" fillId="0" borderId="21" xfId="0" applyFont="1" applyBorder="1" applyAlignment="1">
      <alignment horizontal="center" vertical="distributed"/>
    </xf>
    <xf numFmtId="0" fontId="5" fillId="0" borderId="7" xfId="0" applyFont="1" applyBorder="1" applyAlignment="1">
      <alignment horizontal="center"/>
    </xf>
    <xf numFmtId="0" fontId="5" fillId="0" borderId="24" xfId="0" applyFont="1" applyBorder="1" applyAlignment="1">
      <alignment horizontal="center"/>
    </xf>
    <xf numFmtId="0" fontId="22" fillId="0" borderId="11" xfId="0" applyFont="1" applyBorder="1"/>
    <xf numFmtId="0" fontId="24" fillId="0" borderId="11" xfId="0" applyFont="1" applyBorder="1" applyAlignment="1">
      <alignment horizontal="left"/>
    </xf>
  </cellXfs>
  <cellStyles count="8">
    <cellStyle name="Standaard" xfId="0" builtinId="0"/>
    <cellStyle name="Standaard 2" xfId="2" xr:uid="{00000000-0005-0000-0000-000001000000}"/>
    <cellStyle name="Standaard 2 2" xfId="5" xr:uid="{00000000-0005-0000-0000-000002000000}"/>
    <cellStyle name="Standaard 3" xfId="3" xr:uid="{00000000-0005-0000-0000-000003000000}"/>
    <cellStyle name="Standaard 3 2" xfId="6" xr:uid="{00000000-0005-0000-0000-000004000000}"/>
    <cellStyle name="Standaard 4" xfId="4" xr:uid="{00000000-0005-0000-0000-000005000000}"/>
    <cellStyle name="Standaard 4 2" xfId="7" xr:uid="{00000000-0005-0000-0000-000006000000}"/>
    <cellStyle name="Standaard 5" xfId="1" xr:uid="{00000000-0005-0000-0000-000007000000}"/>
  </cellStyles>
  <dxfs count="21">
    <dxf>
      <fill>
        <patternFill>
          <bgColor rgb="FFC00000"/>
        </patternFill>
      </fill>
    </dxf>
    <dxf>
      <fill>
        <patternFill>
          <bgColor rgb="FFC00000"/>
        </patternFill>
      </fill>
    </dxf>
    <dxf>
      <fill>
        <patternFill>
          <bgColor rgb="FFFFFF00"/>
        </patternFill>
      </fill>
    </dxf>
    <dxf>
      <fill>
        <gradientFill>
          <stop position="0">
            <color rgb="FFFFFF00"/>
          </stop>
          <stop position="1">
            <color rgb="FFFFC000"/>
          </stop>
        </gradientFill>
      </fill>
    </dxf>
    <dxf>
      <fill>
        <gradientFill>
          <stop position="0">
            <color rgb="FFFFFF00"/>
          </stop>
          <stop position="1">
            <color rgb="FFFFC000"/>
          </stop>
        </gradientFill>
      </fill>
    </dxf>
    <dxf>
      <fill>
        <patternFill>
          <bgColor theme="9" tint="0.59996337778862885"/>
        </patternFill>
      </fill>
    </dxf>
    <dxf>
      <fill>
        <patternFill>
          <bgColor theme="9" tint="-0.24994659260841701"/>
        </patternFill>
      </fill>
    </dxf>
    <dxf>
      <fill>
        <patternFill patternType="gray0625">
          <bgColor theme="7" tint="0.59996337778862885"/>
        </patternFill>
      </fill>
    </dxf>
    <dxf>
      <fill>
        <patternFill>
          <bgColor rgb="FF92D050"/>
        </patternFill>
      </fill>
    </dxf>
    <dxf>
      <fill>
        <patternFill>
          <bgColor theme="9" tint="0.59996337778862885"/>
        </patternFill>
      </fill>
    </dxf>
    <dxf>
      <fill>
        <patternFill>
          <bgColor theme="9" tint="-0.24994659260841701"/>
        </patternFill>
      </fill>
    </dxf>
    <dxf>
      <fill>
        <patternFill>
          <bgColor rgb="FF00B0F0"/>
        </patternFill>
      </fill>
    </dxf>
    <dxf>
      <fill>
        <patternFill>
          <bgColor indexed="53"/>
        </patternFill>
      </fill>
    </dxf>
    <dxf>
      <fill>
        <patternFill>
          <bgColor indexed="47"/>
        </patternFill>
      </fill>
    </dxf>
    <dxf>
      <fill>
        <patternFill>
          <bgColor indexed="50"/>
        </patternFill>
      </fill>
    </dxf>
    <dxf>
      <font>
        <condense val="0"/>
        <extend val="0"/>
        <color indexed="9"/>
      </font>
      <fill>
        <patternFill>
          <bgColor indexed="40"/>
        </patternFill>
      </fill>
    </dxf>
    <dxf>
      <fill>
        <patternFill>
          <bgColor indexed="13"/>
        </patternFill>
      </fill>
    </dxf>
    <dxf>
      <fill>
        <patternFill>
          <bgColor indexed="13"/>
        </patternFill>
      </fill>
    </dxf>
    <dxf>
      <font>
        <color auto="1"/>
      </font>
      <fill>
        <patternFill patternType="lightUp">
          <fgColor rgb="FF00B0F0"/>
          <bgColor auto="1"/>
        </patternFill>
      </fill>
      <border>
        <left/>
        <right/>
        <top/>
        <bottom/>
        <vertical/>
        <horizontal/>
      </border>
    </dxf>
    <dxf>
      <fill>
        <patternFill patternType="lightUp">
          <fgColor rgb="FFFF0000"/>
          <bgColor auto="1"/>
        </patternFill>
      </fill>
      <border>
        <left/>
        <right/>
        <top/>
        <bottom/>
      </border>
    </dxf>
    <dxf>
      <fill>
        <patternFill patternType="gray0625">
          <bgColor theme="7" tint="0.59996337778862885"/>
        </patternFill>
      </fill>
    </dxf>
  </dxfs>
  <tableStyles count="0" defaultTableStyle="TableStyleMedium9" defaultPivotStyle="PivotStyleLight16"/>
  <colors>
    <mruColors>
      <color rgb="FFCC0099"/>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333375</xdr:colOff>
      <xdr:row>1</xdr:row>
      <xdr:rowOff>47625</xdr:rowOff>
    </xdr:from>
    <xdr:to>
      <xdr:col>6</xdr:col>
      <xdr:colOff>704850</xdr:colOff>
      <xdr:row>3</xdr:row>
      <xdr:rowOff>47625</xdr:rowOff>
    </xdr:to>
    <xdr:sp macro="" textlink="">
      <xdr:nvSpPr>
        <xdr:cNvPr id="6175" name="Oval 16">
          <a:extLst>
            <a:ext uri="{FF2B5EF4-FFF2-40B4-BE49-F238E27FC236}">
              <a16:creationId xmlns:a16="http://schemas.microsoft.com/office/drawing/2014/main" id="{00000000-0008-0000-0300-00001F180000}"/>
            </a:ext>
          </a:extLst>
        </xdr:cNvPr>
        <xdr:cNvSpPr>
          <a:spLocks noChangeArrowheads="1"/>
        </xdr:cNvSpPr>
      </xdr:nvSpPr>
      <xdr:spPr bwMode="auto">
        <a:xfrm>
          <a:off x="3743325" y="304800"/>
          <a:ext cx="1457325" cy="552450"/>
        </a:xfrm>
        <a:prstGeom prst="ellipse">
          <a:avLst/>
        </a:prstGeom>
        <a:noFill/>
        <a:ln w="9525">
          <a:solidFill>
            <a:srgbClr val="000000"/>
          </a:solidFill>
          <a:round/>
          <a:headEnd/>
          <a:tailEnd/>
        </a:ln>
      </xdr:spPr>
    </xdr:sp>
    <xdr:clientData/>
  </xdr:twoCellAnchor>
  <xdr:twoCellAnchor>
    <xdr:from>
      <xdr:col>4</xdr:col>
      <xdr:colOff>590550</xdr:colOff>
      <xdr:row>10</xdr:row>
      <xdr:rowOff>28575</xdr:rowOff>
    </xdr:from>
    <xdr:to>
      <xdr:col>6</xdr:col>
      <xdr:colOff>114300</xdr:colOff>
      <xdr:row>11</xdr:row>
      <xdr:rowOff>66675</xdr:rowOff>
    </xdr:to>
    <xdr:sp macro="" textlink="">
      <xdr:nvSpPr>
        <xdr:cNvPr id="6161" name="Text Box 17">
          <a:extLst>
            <a:ext uri="{FF2B5EF4-FFF2-40B4-BE49-F238E27FC236}">
              <a16:creationId xmlns:a16="http://schemas.microsoft.com/office/drawing/2014/main" id="{00000000-0008-0000-0300-000011180000}"/>
            </a:ext>
          </a:extLst>
        </xdr:cNvPr>
        <xdr:cNvSpPr txBox="1">
          <a:spLocks noChangeArrowheads="1"/>
        </xdr:cNvSpPr>
      </xdr:nvSpPr>
      <xdr:spPr bwMode="auto">
        <a:xfrm>
          <a:off x="3390900" y="2790825"/>
          <a:ext cx="1219200" cy="3143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nl-NL" sz="1200" b="1" i="0" u="sng" strike="noStrike">
              <a:solidFill>
                <a:srgbClr val="000000"/>
              </a:solidFill>
              <a:latin typeface="Arial"/>
              <a:cs typeface="Arial"/>
            </a:rPr>
            <a:t>Plooidiameter</a:t>
          </a:r>
        </a:p>
      </xdr:txBody>
    </xdr:sp>
    <xdr:clientData/>
  </xdr:twoCellAnchor>
  <xdr:twoCellAnchor editAs="oneCell">
    <xdr:from>
      <xdr:col>3</xdr:col>
      <xdr:colOff>178986</xdr:colOff>
      <xdr:row>4</xdr:row>
      <xdr:rowOff>90540</xdr:rowOff>
    </xdr:from>
    <xdr:to>
      <xdr:col>8</xdr:col>
      <xdr:colOff>227657</xdr:colOff>
      <xdr:row>12</xdr:row>
      <xdr:rowOff>157215</xdr:rowOff>
    </xdr:to>
    <xdr:pic>
      <xdr:nvPicPr>
        <xdr:cNvPr id="6182" name="Picture 38">
          <a:extLst>
            <a:ext uri="{FF2B5EF4-FFF2-40B4-BE49-F238E27FC236}">
              <a16:creationId xmlns:a16="http://schemas.microsoft.com/office/drawing/2014/main" id="{00000000-0008-0000-0300-000026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6596" y="1179111"/>
          <a:ext cx="4057545" cy="2243818"/>
        </a:xfrm>
        <a:prstGeom prst="rect">
          <a:avLst/>
        </a:prstGeom>
        <a:noFill/>
      </xdr:spPr>
    </xdr:pic>
    <xdr:clientData/>
  </xdr:twoCellAnchor>
  <xdr:twoCellAnchor>
    <xdr:from>
      <xdr:col>10</xdr:col>
      <xdr:colOff>392907</xdr:colOff>
      <xdr:row>19</xdr:row>
      <xdr:rowOff>130970</xdr:rowOff>
    </xdr:from>
    <xdr:to>
      <xdr:col>26</xdr:col>
      <xdr:colOff>170789</xdr:colOff>
      <xdr:row>27</xdr:row>
      <xdr:rowOff>55204</xdr:rowOff>
    </xdr:to>
    <xdr:sp macro="" textlink="">
      <xdr:nvSpPr>
        <xdr:cNvPr id="2" name="Tekstvak 1">
          <a:extLst>
            <a:ext uri="{FF2B5EF4-FFF2-40B4-BE49-F238E27FC236}">
              <a16:creationId xmlns:a16="http://schemas.microsoft.com/office/drawing/2014/main" id="{4E781485-B426-42C3-A4EA-811EA8866551}"/>
            </a:ext>
          </a:extLst>
        </xdr:cNvPr>
        <xdr:cNvSpPr txBox="1"/>
      </xdr:nvSpPr>
      <xdr:spPr>
        <a:xfrm>
          <a:off x="7548563" y="5334001"/>
          <a:ext cx="10457789" cy="2114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1) Vul de bovenstaande velden in en krijg een duidelijk overzicht van uw prijsaanvraag of bestelling voor haakankers.</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2) Bij het kiezen van de plooidiameter wordt de gebruikelijke diameter weergegeven in de tabel aan de rechterkant.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3) Bij het kiezen van materiaal en oppervlaktebehandeling typt u het nummer van de regel (1,2,3,4 of 5).</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4) Als u klaar bent, upload dan uw bestand in het contactformulier op onze website (of stuur het per e-mail naar info@merofix.be)</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rgbClr val="A8CF3B"/>
              </a:solidFill>
              <a:effectLst/>
              <a:uLnTx/>
              <a:uFillTx/>
              <a:latin typeface="Lato" panose="020F0502020204030203" pitchFamily="34" charset="0"/>
              <a:ea typeface="+mn-ea"/>
              <a:cs typeface="+mn-cs"/>
            </a:rPr>
            <a:t>Wij zullen u zo snel mogelijk antwoorden!</a:t>
          </a:r>
        </a:p>
      </xdr:txBody>
    </xdr:sp>
    <xdr:clientData/>
  </xdr:twoCellAnchor>
  <xdr:twoCellAnchor editAs="oneCell">
    <xdr:from>
      <xdr:col>5</xdr:col>
      <xdr:colOff>976314</xdr:colOff>
      <xdr:row>18</xdr:row>
      <xdr:rowOff>83343</xdr:rowOff>
    </xdr:from>
    <xdr:to>
      <xdr:col>8</xdr:col>
      <xdr:colOff>447815</xdr:colOff>
      <xdr:row>21</xdr:row>
      <xdr:rowOff>161812</xdr:rowOff>
    </xdr:to>
    <xdr:pic>
      <xdr:nvPicPr>
        <xdr:cNvPr id="3" name="Afbeelding 2">
          <a:extLst>
            <a:ext uri="{FF2B5EF4-FFF2-40B4-BE49-F238E27FC236}">
              <a16:creationId xmlns:a16="http://schemas.microsoft.com/office/drawing/2014/main" id="{B2DEB1DF-0E00-4E8B-A3CB-20FB63AB3BE1}"/>
            </a:ext>
          </a:extLst>
        </xdr:cNvPr>
        <xdr:cNvPicPr>
          <a:picLocks noChangeAspect="1"/>
        </xdr:cNvPicPr>
      </xdr:nvPicPr>
      <xdr:blipFill>
        <a:blip xmlns:r="http://schemas.openxmlformats.org/officeDocument/2006/relationships" r:embed="rId2"/>
        <a:stretch>
          <a:fillRect/>
        </a:stretch>
      </xdr:blipFill>
      <xdr:spPr>
        <a:xfrm>
          <a:off x="4381502" y="5012531"/>
          <a:ext cx="2269469" cy="900000"/>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ieterij">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theme="6" tint="-0.249977111117893"/>
  </sheetPr>
  <dimension ref="A1:S48"/>
  <sheetViews>
    <sheetView showGridLines="0" showZeros="0" tabSelected="1" zoomScale="80" zoomScaleNormal="80" workbookViewId="0">
      <selection activeCell="F31" sqref="F31"/>
    </sheetView>
  </sheetViews>
  <sheetFormatPr defaultRowHeight="12.75" x14ac:dyDescent="0.2"/>
  <cols>
    <col min="1" max="1" width="12.7109375" customWidth="1"/>
    <col min="2" max="2" width="12.42578125" customWidth="1"/>
    <col min="3" max="3" width="7.7109375" customWidth="1"/>
    <col min="6" max="6" width="16.85546875" customWidth="1"/>
    <col min="7" max="7" width="15.5703125" customWidth="1"/>
    <col min="8" max="8" width="9.5703125" customWidth="1"/>
    <col min="9" max="9" width="6.7109375" customWidth="1"/>
    <col min="10" max="10" width="7.5703125" customWidth="1"/>
    <col min="11" max="11" width="6.28515625" customWidth="1"/>
    <col min="12" max="12" width="18.85546875" customWidth="1"/>
    <col min="13" max="13" width="37.140625" style="19" customWidth="1"/>
    <col min="14" max="15" width="7.7109375" customWidth="1"/>
    <col min="16" max="16" width="7.28515625" hidden="1" customWidth="1"/>
    <col min="17" max="17" width="18.7109375" style="48" customWidth="1"/>
    <col min="18" max="19" width="0" hidden="1" customWidth="1"/>
  </cols>
  <sheetData>
    <row r="1" spans="1:19" ht="21.95" customHeight="1" thickBot="1" x14ac:dyDescent="0.35">
      <c r="A1" s="23">
        <f>+M1</f>
        <v>0</v>
      </c>
      <c r="B1" s="12"/>
      <c r="C1" s="12"/>
      <c r="D1" s="12"/>
      <c r="F1" s="1" t="s">
        <v>0</v>
      </c>
      <c r="G1" s="83">
        <f>+M2</f>
        <v>0</v>
      </c>
      <c r="H1" s="83"/>
      <c r="I1" s="84"/>
      <c r="J1" s="71"/>
      <c r="K1" s="73"/>
      <c r="L1" s="85" t="s">
        <v>5</v>
      </c>
      <c r="M1" s="55"/>
      <c r="N1" s="47"/>
      <c r="P1" s="64"/>
      <c r="Q1" s="49"/>
      <c r="R1" t="s">
        <v>27</v>
      </c>
    </row>
    <row r="2" spans="1:19" ht="21.95" customHeight="1" x14ac:dyDescent="0.25">
      <c r="J2" s="72"/>
      <c r="K2" s="70"/>
      <c r="L2" s="85" t="s">
        <v>6</v>
      </c>
      <c r="M2" s="55"/>
      <c r="N2" s="47"/>
      <c r="P2" s="64"/>
      <c r="Q2" s="49"/>
      <c r="R2">
        <f>+IF($M$9=2,1,0)</f>
        <v>0</v>
      </c>
      <c r="S2" t="s">
        <v>20</v>
      </c>
    </row>
    <row r="3" spans="1:19" ht="21.95" customHeight="1" x14ac:dyDescent="0.4">
      <c r="A3" s="21" t="s">
        <v>14</v>
      </c>
      <c r="B3" s="17">
        <f>+M3</f>
        <v>0</v>
      </c>
      <c r="D3" s="20" t="s">
        <v>2</v>
      </c>
      <c r="F3" s="25">
        <f>+VLOOKUP(M4,DATA!E1:L45,7,0)</f>
        <v>0</v>
      </c>
      <c r="G3" s="24">
        <f>+VLOOKUP(M4,DATA!E1:K45,2,0)</f>
        <v>0</v>
      </c>
      <c r="J3" s="72"/>
      <c r="K3" s="70"/>
      <c r="L3" s="85" t="s">
        <v>1</v>
      </c>
      <c r="M3" s="56"/>
      <c r="N3" s="46"/>
      <c r="O3" s="36" t="s">
        <v>22</v>
      </c>
      <c r="P3" s="64"/>
      <c r="Q3" s="49"/>
      <c r="R3">
        <f>+IF($M$9=3,1,0)</f>
        <v>0</v>
      </c>
      <c r="S3">
        <v>8.8000000000000007</v>
      </c>
    </row>
    <row r="4" spans="1:19" ht="21.95" customHeight="1" x14ac:dyDescent="0.25">
      <c r="J4" s="72"/>
      <c r="K4" s="70"/>
      <c r="L4" s="85" t="s">
        <v>2</v>
      </c>
      <c r="M4" s="55"/>
      <c r="N4" s="57">
        <f>+G7</f>
        <v>0</v>
      </c>
      <c r="O4" s="66">
        <f>+VLOOKUP(M4,DATA!E1:L45,4,0)</f>
        <v>0</v>
      </c>
      <c r="P4" s="64"/>
      <c r="Q4" s="49"/>
      <c r="R4">
        <f>+IF($M$9=4,1,0)</f>
        <v>0</v>
      </c>
      <c r="S4" t="s">
        <v>28</v>
      </c>
    </row>
    <row r="5" spans="1:19" ht="21.95" customHeight="1" thickBot="1" x14ac:dyDescent="0.4">
      <c r="F5" s="11">
        <f>+M5</f>
        <v>0</v>
      </c>
      <c r="J5" s="72"/>
      <c r="K5" s="70"/>
      <c r="L5" s="85" t="s">
        <v>11</v>
      </c>
      <c r="M5" s="56"/>
      <c r="N5" s="30"/>
      <c r="P5" s="64"/>
      <c r="Q5" s="49"/>
      <c r="R5">
        <f>+IF($M$9=5,1,0)</f>
        <v>0</v>
      </c>
      <c r="S5" t="s">
        <v>29</v>
      </c>
    </row>
    <row r="6" spans="1:19" ht="21.95" customHeight="1" x14ac:dyDescent="0.25">
      <c r="A6" s="3"/>
      <c r="B6" s="4"/>
      <c r="F6" s="74">
        <f>+M5-I8</f>
        <v>0</v>
      </c>
      <c r="G6" s="19"/>
      <c r="J6" s="72"/>
      <c r="K6" s="70"/>
      <c r="L6" s="85" t="s">
        <v>12</v>
      </c>
      <c r="M6" s="56"/>
      <c r="N6" s="31"/>
      <c r="P6" s="64"/>
      <c r="Q6" s="49"/>
      <c r="R6">
        <f>+IF($M$11=2,1,0)</f>
        <v>0</v>
      </c>
      <c r="S6" t="s">
        <v>30</v>
      </c>
    </row>
    <row r="7" spans="1:19" ht="21.95" customHeight="1" x14ac:dyDescent="0.35">
      <c r="A7" s="5" t="s">
        <v>4</v>
      </c>
      <c r="B7" s="9">
        <f>+ROUND(((H13*3.14)+F6+G13),0)</f>
        <v>0</v>
      </c>
      <c r="F7" s="70"/>
      <c r="G7" s="50">
        <f>+IF(M11=5,(VLOOKUP(M4,DATA!E1:L45,5,0)),(VLOOKUP(M4,DATA!E1:L45,3,0)))</f>
        <v>0</v>
      </c>
      <c r="H7" s="10"/>
      <c r="J7" s="72"/>
      <c r="K7" s="70"/>
      <c r="L7" s="85" t="s">
        <v>10</v>
      </c>
      <c r="M7" s="56"/>
      <c r="N7" s="31"/>
      <c r="P7" s="64"/>
      <c r="Q7" s="49"/>
      <c r="R7">
        <f>+IF($M$11=3,1,0)</f>
        <v>0</v>
      </c>
      <c r="S7" t="s">
        <v>31</v>
      </c>
    </row>
    <row r="8" spans="1:19" ht="21.95" customHeight="1" thickBot="1" x14ac:dyDescent="0.4">
      <c r="A8" s="6"/>
      <c r="B8" s="7"/>
      <c r="F8" s="45"/>
      <c r="G8" s="51"/>
      <c r="I8" s="16">
        <f>+(M7/2)+N4</f>
        <v>0</v>
      </c>
      <c r="J8" s="72"/>
      <c r="K8" s="70"/>
      <c r="L8" s="85" t="s">
        <v>36</v>
      </c>
      <c r="M8" s="56"/>
      <c r="N8" s="31"/>
      <c r="P8" s="64"/>
      <c r="Q8" s="49"/>
      <c r="R8">
        <f>+IF($M$11=4,1,0)</f>
        <v>0</v>
      </c>
      <c r="S8" t="s">
        <v>35</v>
      </c>
    </row>
    <row r="9" spans="1:19" ht="21.95" customHeight="1" thickBot="1" x14ac:dyDescent="0.4">
      <c r="G9" s="10"/>
      <c r="J9" s="72"/>
      <c r="K9" s="70"/>
      <c r="L9" s="85" t="s">
        <v>7</v>
      </c>
      <c r="M9" s="55"/>
      <c r="N9" s="31"/>
      <c r="P9" s="64"/>
      <c r="Q9" s="49"/>
    </row>
    <row r="10" spans="1:19" ht="21.95" customHeight="1" thickTop="1" thickBot="1" x14ac:dyDescent="0.4">
      <c r="A10" s="37" t="s">
        <v>21</v>
      </c>
      <c r="B10" s="38">
        <f>B7/1000*O4*M3</f>
        <v>0</v>
      </c>
      <c r="C10" s="18" t="s">
        <v>23</v>
      </c>
      <c r="E10" s="76">
        <f>+M6</f>
        <v>0</v>
      </c>
      <c r="G10" s="75">
        <f>+M7</f>
        <v>0</v>
      </c>
      <c r="H10" s="26"/>
      <c r="I10" s="11"/>
      <c r="J10" s="72"/>
      <c r="K10" s="70"/>
      <c r="L10" s="85" t="s">
        <v>8</v>
      </c>
      <c r="M10" s="56"/>
      <c r="N10" s="31"/>
      <c r="P10" s="64"/>
      <c r="Q10" s="49"/>
    </row>
    <row r="11" spans="1:19" ht="21.95" customHeight="1" thickTop="1" x14ac:dyDescent="0.25">
      <c r="E11" s="76"/>
      <c r="F11" s="54"/>
      <c r="G11" s="75"/>
      <c r="H11" s="26"/>
      <c r="J11" s="72"/>
      <c r="K11" s="70"/>
      <c r="L11" s="85" t="s">
        <v>13</v>
      </c>
      <c r="M11" s="56"/>
      <c r="N11" s="31"/>
      <c r="O11" s="13"/>
      <c r="P11" s="64"/>
      <c r="Q11" s="49"/>
    </row>
    <row r="12" spans="1:19" ht="21.95" customHeight="1" x14ac:dyDescent="0.35">
      <c r="A12" s="27">
        <f>VLOOKUP(M9,DATA!A1:B6,2,0)</f>
        <v>0</v>
      </c>
      <c r="D12" s="26"/>
      <c r="E12" s="26"/>
      <c r="I12" s="8"/>
      <c r="J12" s="72"/>
      <c r="K12" s="70"/>
      <c r="L12" s="85" t="s">
        <v>25</v>
      </c>
      <c r="M12" s="55"/>
      <c r="P12" s="64"/>
      <c r="Q12" s="49"/>
    </row>
    <row r="13" spans="1:19" ht="21.95" customHeight="1" x14ac:dyDescent="0.35">
      <c r="A13" s="2">
        <f>VLOOKUP(M10,DATA!A10:B12,2,0)</f>
        <v>0</v>
      </c>
      <c r="D13" s="18"/>
      <c r="E13" s="18"/>
      <c r="F13" s="18"/>
      <c r="G13" s="52">
        <f>+M8</f>
        <v>0</v>
      </c>
      <c r="H13" s="53">
        <f>+ROUND((M7+N4)/2,0)</f>
        <v>0</v>
      </c>
      <c r="I13" s="15">
        <f>+(M7/2)+(M4/2)</f>
        <v>0</v>
      </c>
      <c r="J13" s="72"/>
      <c r="K13" s="70"/>
      <c r="L13" s="85" t="s">
        <v>26</v>
      </c>
      <c r="M13" s="55"/>
      <c r="P13" s="64"/>
      <c r="Q13" s="49"/>
    </row>
    <row r="14" spans="1:19" ht="21.95" customHeight="1" thickBot="1" x14ac:dyDescent="0.4">
      <c r="A14" s="69">
        <f>VLOOKUP(M11,DATA!A16:B22,2,0)</f>
        <v>0</v>
      </c>
      <c r="B14" s="70"/>
      <c r="C14" s="70"/>
      <c r="D14" s="18"/>
      <c r="E14" s="18"/>
      <c r="F14" s="18"/>
      <c r="G14" s="52"/>
      <c r="H14" s="53"/>
      <c r="I14" s="15"/>
      <c r="J14" s="72"/>
      <c r="K14" s="70"/>
      <c r="L14" s="29"/>
      <c r="M14" s="55"/>
      <c r="P14" s="64"/>
      <c r="Q14" s="49"/>
    </row>
    <row r="15" spans="1:19" ht="21.95" customHeight="1" x14ac:dyDescent="0.2">
      <c r="D15" s="77">
        <f>+M12</f>
        <v>0</v>
      </c>
      <c r="E15" s="78"/>
      <c r="F15" s="78"/>
      <c r="G15" s="78"/>
      <c r="H15" s="79"/>
      <c r="I15" s="39"/>
      <c r="J15" s="72"/>
      <c r="K15" s="70"/>
      <c r="L15" s="28"/>
      <c r="M15" s="36" t="s">
        <v>32</v>
      </c>
      <c r="P15" s="64"/>
      <c r="Q15" s="49"/>
    </row>
    <row r="16" spans="1:19" ht="21.95" customHeight="1" thickBot="1" x14ac:dyDescent="0.25">
      <c r="A16" s="67">
        <f>+M13</f>
        <v>0</v>
      </c>
      <c r="B16" s="68"/>
      <c r="D16" s="80"/>
      <c r="E16" s="81"/>
      <c r="F16" s="81"/>
      <c r="G16" s="81"/>
      <c r="H16" s="82"/>
      <c r="I16" s="40"/>
      <c r="J16" s="72"/>
      <c r="K16" s="70"/>
      <c r="L16" s="41"/>
      <c r="M16" s="36" t="s">
        <v>33</v>
      </c>
      <c r="P16" s="64"/>
      <c r="Q16" s="49"/>
    </row>
    <row r="17" spans="1:17" ht="21.95" customHeight="1" x14ac:dyDescent="0.2">
      <c r="A17" s="63"/>
      <c r="J17" s="72"/>
      <c r="K17" s="70"/>
      <c r="L17" s="42"/>
      <c r="M17" s="36">
        <v>8.8000000000000007</v>
      </c>
      <c r="P17" s="64"/>
      <c r="Q17" s="49"/>
    </row>
    <row r="18" spans="1:17" ht="21.95" customHeight="1" x14ac:dyDescent="0.2">
      <c r="A18" s="86"/>
      <c r="B18" s="86"/>
      <c r="J18" s="72"/>
      <c r="K18" s="70"/>
      <c r="L18" s="43"/>
      <c r="M18" s="36" t="s">
        <v>15</v>
      </c>
      <c r="P18" s="64"/>
      <c r="Q18" s="49"/>
    </row>
    <row r="19" spans="1:17" ht="21.95" customHeight="1" x14ac:dyDescent="0.2">
      <c r="C19" s="22"/>
      <c r="D19" s="22"/>
      <c r="E19" s="22"/>
      <c r="F19" s="22"/>
      <c r="G19" s="22"/>
      <c r="H19" s="22"/>
      <c r="I19" s="22"/>
      <c r="L19" s="44"/>
      <c r="M19" s="36" t="s">
        <v>34</v>
      </c>
      <c r="P19" s="64"/>
      <c r="Q19" s="49"/>
    </row>
    <row r="20" spans="1:17" ht="21.95" customHeight="1" x14ac:dyDescent="0.2">
      <c r="P20" s="64"/>
      <c r="Q20" s="49"/>
    </row>
    <row r="21" spans="1:17" ht="21.95" customHeight="1" x14ac:dyDescent="0.2">
      <c r="P21" s="64"/>
      <c r="Q21" s="49"/>
    </row>
    <row r="22" spans="1:17" ht="21.95" customHeight="1" x14ac:dyDescent="0.2">
      <c r="P22" s="64"/>
      <c r="Q22" s="49"/>
    </row>
    <row r="23" spans="1:17" ht="21.95" customHeight="1" x14ac:dyDescent="0.2">
      <c r="P23" s="64"/>
      <c r="Q23" s="49"/>
    </row>
    <row r="24" spans="1:17" ht="21.95" customHeight="1" x14ac:dyDescent="0.2">
      <c r="P24" s="64"/>
      <c r="Q24" s="49"/>
    </row>
    <row r="25" spans="1:17" ht="21.95" customHeight="1" x14ac:dyDescent="0.2">
      <c r="P25" s="64"/>
      <c r="Q25" s="49"/>
    </row>
    <row r="26" spans="1:17" ht="21.95" customHeight="1" x14ac:dyDescent="0.2">
      <c r="P26" s="64"/>
      <c r="Q26" s="49"/>
    </row>
    <row r="27" spans="1:17" ht="21.95" customHeight="1" x14ac:dyDescent="0.2">
      <c r="P27" s="64"/>
      <c r="Q27" s="49"/>
    </row>
    <row r="28" spans="1:17" ht="21.95" customHeight="1" x14ac:dyDescent="0.2">
      <c r="P28" s="64"/>
      <c r="Q28" s="49"/>
    </row>
    <row r="29" spans="1:17" ht="21.95" customHeight="1" x14ac:dyDescent="0.2">
      <c r="P29" s="64"/>
      <c r="Q29" s="49"/>
    </row>
    <row r="30" spans="1:17" ht="21.95" customHeight="1" x14ac:dyDescent="0.2">
      <c r="P30" s="64"/>
      <c r="Q30" s="49"/>
    </row>
    <row r="31" spans="1:17" ht="21.95" customHeight="1" x14ac:dyDescent="0.2">
      <c r="P31" s="64"/>
      <c r="Q31" s="49"/>
    </row>
    <row r="32" spans="1:17" ht="21.95" customHeight="1" x14ac:dyDescent="0.2">
      <c r="P32" s="64"/>
      <c r="Q32" s="49"/>
    </row>
    <row r="33" spans="16:17" ht="21.95" customHeight="1" x14ac:dyDescent="0.2">
      <c r="P33" s="64"/>
      <c r="Q33" s="49"/>
    </row>
    <row r="34" spans="16:17" ht="21.95" customHeight="1" x14ac:dyDescent="0.2">
      <c r="P34" s="64"/>
      <c r="Q34" s="49"/>
    </row>
    <row r="35" spans="16:17" ht="21.95" customHeight="1" x14ac:dyDescent="0.2">
      <c r="P35" s="64"/>
      <c r="Q35" s="49"/>
    </row>
    <row r="36" spans="16:17" ht="21.95" customHeight="1" x14ac:dyDescent="0.2">
      <c r="P36" s="64"/>
      <c r="Q36" s="49"/>
    </row>
    <row r="37" spans="16:17" ht="21.95" customHeight="1" x14ac:dyDescent="0.2">
      <c r="P37" s="65"/>
      <c r="Q37" s="49"/>
    </row>
    <row r="38" spans="16:17" ht="21.95" customHeight="1" x14ac:dyDescent="0.2">
      <c r="P38" s="49"/>
      <c r="Q38" s="49"/>
    </row>
    <row r="39" spans="16:17" ht="21.95" customHeight="1" x14ac:dyDescent="0.2">
      <c r="P39" s="49"/>
      <c r="Q39" s="49"/>
    </row>
    <row r="40" spans="16:17" ht="21.95" customHeight="1" x14ac:dyDescent="0.2">
      <c r="P40" s="49"/>
      <c r="Q40" s="49"/>
    </row>
    <row r="41" spans="16:17" x14ac:dyDescent="0.2">
      <c r="P41" s="49"/>
      <c r="Q41" s="49"/>
    </row>
    <row r="42" spans="16:17" x14ac:dyDescent="0.2">
      <c r="P42" s="49"/>
      <c r="Q42" s="49"/>
    </row>
    <row r="43" spans="16:17" x14ac:dyDescent="0.2">
      <c r="P43" s="49"/>
      <c r="Q43" s="49"/>
    </row>
    <row r="44" spans="16:17" x14ac:dyDescent="0.2">
      <c r="P44" s="49"/>
      <c r="Q44" s="49"/>
    </row>
    <row r="45" spans="16:17" x14ac:dyDescent="0.2">
      <c r="P45" s="49"/>
      <c r="Q45" s="49"/>
    </row>
    <row r="46" spans="16:17" x14ac:dyDescent="0.2">
      <c r="P46" s="49"/>
      <c r="Q46" s="49"/>
    </row>
    <row r="47" spans="16:17" x14ac:dyDescent="0.2">
      <c r="P47" s="49"/>
      <c r="Q47" s="49"/>
    </row>
    <row r="48" spans="16:17" x14ac:dyDescent="0.2">
      <c r="P48" s="49"/>
      <c r="Q48" s="49"/>
    </row>
  </sheetData>
  <sheetProtection selectLockedCells="1"/>
  <mergeCells count="10">
    <mergeCell ref="A16:B16"/>
    <mergeCell ref="A14:C14"/>
    <mergeCell ref="J1:J18"/>
    <mergeCell ref="K1:K18"/>
    <mergeCell ref="F6:F7"/>
    <mergeCell ref="G10:G11"/>
    <mergeCell ref="E10:E11"/>
    <mergeCell ref="D15:H16"/>
    <mergeCell ref="G1:I1"/>
    <mergeCell ref="A18:B18"/>
  </mergeCells>
  <phoneticPr fontId="0" type="noConversion"/>
  <conditionalFormatting sqref="A14">
    <cfRule type="expression" dxfId="20" priority="4">
      <formula>$M$11=5</formula>
    </cfRule>
    <cfRule type="expression" dxfId="19" priority="5">
      <formula>$M$11=3</formula>
    </cfRule>
    <cfRule type="expression" dxfId="18" priority="6">
      <formula>$M$11=4</formula>
    </cfRule>
  </conditionalFormatting>
  <conditionalFormatting sqref="A19:I19 A22:I22">
    <cfRule type="expression" dxfId="17" priority="18" stopIfTrue="1">
      <formula>$Q$6</formula>
    </cfRule>
    <cfRule type="expression" dxfId="16" priority="19" stopIfTrue="1">
      <formula>$Q$7</formula>
    </cfRule>
  </conditionalFormatting>
  <conditionalFormatting sqref="A20:I21">
    <cfRule type="expression" dxfId="15" priority="16" stopIfTrue="1">
      <formula>$Q$2</formula>
    </cfRule>
    <cfRule type="expression" dxfId="14" priority="17" stopIfTrue="1">
      <formula>$Q$3</formula>
    </cfRule>
  </conditionalFormatting>
  <conditionalFormatting sqref="A23:I24">
    <cfRule type="expression" dxfId="13" priority="20" stopIfTrue="1">
      <formula>$Q$4</formula>
    </cfRule>
    <cfRule type="expression" dxfId="12" priority="21" stopIfTrue="1">
      <formula>$Q$5</formula>
    </cfRule>
  </conditionalFormatting>
  <conditionalFormatting sqref="J1:J18">
    <cfRule type="expression" dxfId="11" priority="12">
      <formula>$R$2=1</formula>
    </cfRule>
    <cfRule type="expression" dxfId="10" priority="13">
      <formula>$R$5=1</formula>
    </cfRule>
    <cfRule type="expression" dxfId="9" priority="14">
      <formula>$R$4=1</formula>
    </cfRule>
    <cfRule type="expression" dxfId="8" priority="15">
      <formula>$R$3=1</formula>
    </cfRule>
  </conditionalFormatting>
  <conditionalFormatting sqref="K1:K18">
    <cfRule type="expression" dxfId="7" priority="3">
      <formula>$M$11=5</formula>
    </cfRule>
    <cfRule type="expression" dxfId="6" priority="7">
      <formula>$R$5=1</formula>
    </cfRule>
    <cfRule type="expression" dxfId="5" priority="8">
      <formula>$R$4=1</formula>
    </cfRule>
    <cfRule type="expression" dxfId="4" priority="9">
      <formula>$R$8=1</formula>
    </cfRule>
    <cfRule type="expression" dxfId="3" priority="10">
      <formula>$R$7=1</formula>
    </cfRule>
    <cfRule type="expression" dxfId="2" priority="11">
      <formula>$R$6=1</formula>
    </cfRule>
  </conditionalFormatting>
  <conditionalFormatting sqref="M6">
    <cfRule type="expression" dxfId="1" priority="2">
      <formula>+$M$6&gt;($F$6-(G3*1.2))</formula>
    </cfRule>
  </conditionalFormatting>
  <conditionalFormatting sqref="M8">
    <cfRule type="expression" dxfId="0" priority="1">
      <formula>$M$8&lt;($M$4*1.5)</formula>
    </cfRule>
  </conditionalFormatting>
  <pageMargins left="0.19685039370078741" right="0" top="0.19685039370078741" bottom="0" header="0.51181102362204722" footer="0.51181102362204722"/>
  <pageSetup paperSize="1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6" tint="-0.249977111117893"/>
    <pageSetUpPr fitToPage="1"/>
  </sheetPr>
  <dimension ref="A1:W46"/>
  <sheetViews>
    <sheetView workbookViewId="0">
      <selection activeCell="N1" sqref="N1:T24"/>
    </sheetView>
  </sheetViews>
  <sheetFormatPr defaultRowHeight="12.75" x14ac:dyDescent="0.2"/>
  <cols>
    <col min="1" max="1" width="4.140625" customWidth="1"/>
    <col min="2" max="2" width="22.85546875" customWidth="1"/>
    <col min="3" max="3" width="5.5703125" customWidth="1"/>
    <col min="4" max="4" width="3.5703125" style="19" customWidth="1"/>
    <col min="5" max="6" width="4.42578125" style="19" customWidth="1"/>
    <col min="7" max="7" width="10" style="35" customWidth="1"/>
    <col min="8" max="8" width="9.140625" style="19"/>
    <col min="9" max="9" width="10" style="35" customWidth="1"/>
    <col min="15" max="15" width="15.42578125" customWidth="1"/>
    <col min="16" max="16" width="11.7109375" customWidth="1"/>
  </cols>
  <sheetData>
    <row r="1" spans="1:23" x14ac:dyDescent="0.2">
      <c r="A1">
        <v>0</v>
      </c>
      <c r="E1" s="19">
        <v>0</v>
      </c>
      <c r="N1" s="32"/>
    </row>
    <row r="2" spans="1:23" x14ac:dyDescent="0.2">
      <c r="A2">
        <v>1</v>
      </c>
      <c r="B2" t="s">
        <v>40</v>
      </c>
      <c r="D2" s="19" t="s">
        <v>3</v>
      </c>
      <c r="E2" s="33">
        <v>6</v>
      </c>
      <c r="F2" s="33">
        <v>6</v>
      </c>
      <c r="G2" s="34">
        <v>5.25</v>
      </c>
      <c r="H2" s="34">
        <v>0.17</v>
      </c>
      <c r="I2" s="34"/>
      <c r="K2" s="19" t="s">
        <v>3</v>
      </c>
      <c r="L2" s="19">
        <v>10</v>
      </c>
      <c r="M2" s="19">
        <v>10</v>
      </c>
    </row>
    <row r="3" spans="1:23" x14ac:dyDescent="0.2">
      <c r="A3">
        <v>2</v>
      </c>
      <c r="B3" t="s">
        <v>41</v>
      </c>
      <c r="D3" s="19" t="s">
        <v>3</v>
      </c>
      <c r="E3" s="33">
        <v>8</v>
      </c>
      <c r="F3" s="33">
        <v>8</v>
      </c>
      <c r="G3" s="34">
        <v>7.1</v>
      </c>
      <c r="H3" s="34">
        <v>0.33</v>
      </c>
      <c r="I3" s="34"/>
      <c r="K3" s="19" t="s">
        <v>3</v>
      </c>
      <c r="L3" s="19">
        <v>10</v>
      </c>
      <c r="M3" s="19">
        <v>10</v>
      </c>
    </row>
    <row r="4" spans="1:23" x14ac:dyDescent="0.2">
      <c r="A4">
        <v>3</v>
      </c>
      <c r="B4">
        <v>8.8000000000000007</v>
      </c>
      <c r="D4" s="19" t="s">
        <v>3</v>
      </c>
      <c r="E4" s="33">
        <v>10</v>
      </c>
      <c r="F4" s="33">
        <v>10</v>
      </c>
      <c r="G4" s="34">
        <v>8.9</v>
      </c>
      <c r="H4" s="34">
        <v>0.5</v>
      </c>
      <c r="I4" s="34">
        <v>8.6</v>
      </c>
      <c r="J4" s="34">
        <v>0.47</v>
      </c>
      <c r="K4" s="19" t="s">
        <v>3</v>
      </c>
      <c r="L4" s="19">
        <v>15</v>
      </c>
      <c r="M4" s="19">
        <v>10</v>
      </c>
      <c r="W4">
        <f>+((((I4/2)*(I4/2))*3.14)*8)/1000</f>
        <v>0.46446880000000001</v>
      </c>
    </row>
    <row r="5" spans="1:23" x14ac:dyDescent="0.2">
      <c r="A5">
        <v>4</v>
      </c>
      <c r="B5" t="s">
        <v>15</v>
      </c>
      <c r="D5" s="19" t="s">
        <v>3</v>
      </c>
      <c r="E5" s="33">
        <v>12</v>
      </c>
      <c r="F5" s="33">
        <v>12</v>
      </c>
      <c r="G5" s="34">
        <v>10.7</v>
      </c>
      <c r="H5" s="34">
        <v>0.72</v>
      </c>
      <c r="I5" s="34">
        <v>10.45</v>
      </c>
      <c r="J5" s="34">
        <v>0.69</v>
      </c>
      <c r="K5" s="19" t="s">
        <v>3</v>
      </c>
      <c r="L5" s="19">
        <v>20</v>
      </c>
      <c r="M5" s="19">
        <v>12</v>
      </c>
      <c r="W5">
        <f t="shared" ref="W5:W11" si="0">+((((I5/2)*(I5/2))*3.14)*8)/1000</f>
        <v>0.6857917</v>
      </c>
    </row>
    <row r="6" spans="1:23" x14ac:dyDescent="0.2">
      <c r="A6">
        <v>5</v>
      </c>
      <c r="B6" t="s">
        <v>16</v>
      </c>
      <c r="D6" s="19" t="s">
        <v>3</v>
      </c>
      <c r="E6" s="33">
        <v>14</v>
      </c>
      <c r="F6" s="33">
        <v>14</v>
      </c>
      <c r="G6" s="34">
        <v>12.6</v>
      </c>
      <c r="H6" s="34">
        <v>1</v>
      </c>
      <c r="I6" s="34"/>
      <c r="K6" s="19" t="s">
        <v>3</v>
      </c>
      <c r="L6" s="19">
        <v>40</v>
      </c>
      <c r="M6" s="19">
        <v>20</v>
      </c>
      <c r="W6">
        <f t="shared" si="0"/>
        <v>0</v>
      </c>
    </row>
    <row r="7" spans="1:23" x14ac:dyDescent="0.2">
      <c r="D7" s="19" t="s">
        <v>3</v>
      </c>
      <c r="E7" s="33">
        <v>16</v>
      </c>
      <c r="F7" s="33">
        <v>16</v>
      </c>
      <c r="G7" s="34">
        <v>14.6</v>
      </c>
      <c r="H7" s="34">
        <v>1.32</v>
      </c>
      <c r="I7" s="34">
        <v>14.25</v>
      </c>
      <c r="J7" s="34">
        <v>1.28</v>
      </c>
      <c r="K7" s="19" t="s">
        <v>3</v>
      </c>
      <c r="L7" s="19">
        <v>40</v>
      </c>
      <c r="M7" s="19">
        <v>20</v>
      </c>
      <c r="W7">
        <f t="shared" si="0"/>
        <v>1.2752325</v>
      </c>
    </row>
    <row r="8" spans="1:23" x14ac:dyDescent="0.2">
      <c r="D8" s="19" t="s">
        <v>3</v>
      </c>
      <c r="E8" s="33">
        <v>18</v>
      </c>
      <c r="F8" s="33">
        <v>18</v>
      </c>
      <c r="G8" s="34">
        <v>16.25</v>
      </c>
      <c r="H8" s="34">
        <v>1.65</v>
      </c>
      <c r="I8" s="34">
        <v>16</v>
      </c>
      <c r="J8" s="34">
        <v>1.61</v>
      </c>
      <c r="K8" s="19" t="s">
        <v>3</v>
      </c>
      <c r="L8" s="19">
        <v>50</v>
      </c>
      <c r="M8" s="19">
        <v>40</v>
      </c>
      <c r="W8">
        <f t="shared" si="0"/>
        <v>1.60768</v>
      </c>
    </row>
    <row r="9" spans="1:23" x14ac:dyDescent="0.2">
      <c r="D9" s="19" t="s">
        <v>3</v>
      </c>
      <c r="E9" s="33">
        <v>20</v>
      </c>
      <c r="F9" s="33">
        <v>20</v>
      </c>
      <c r="G9" s="34">
        <v>18.25</v>
      </c>
      <c r="H9" s="34">
        <v>2.1</v>
      </c>
      <c r="I9" s="34">
        <v>18</v>
      </c>
      <c r="J9" s="34">
        <v>2.04</v>
      </c>
      <c r="K9" s="19" t="s">
        <v>3</v>
      </c>
      <c r="L9" s="19">
        <v>50</v>
      </c>
      <c r="M9" s="19">
        <v>50</v>
      </c>
      <c r="W9">
        <f t="shared" si="0"/>
        <v>2.0347200000000001</v>
      </c>
    </row>
    <row r="10" spans="1:23" x14ac:dyDescent="0.2">
      <c r="A10">
        <v>0</v>
      </c>
      <c r="D10" s="19" t="s">
        <v>3</v>
      </c>
      <c r="E10" s="33">
        <v>22</v>
      </c>
      <c r="F10" s="33">
        <v>22</v>
      </c>
      <c r="G10" s="34">
        <v>20.25</v>
      </c>
      <c r="H10" s="34">
        <v>2.5499999999999998</v>
      </c>
      <c r="I10" s="34">
        <v>20</v>
      </c>
      <c r="J10" s="34">
        <v>2.52</v>
      </c>
      <c r="K10" s="19" t="s">
        <v>3</v>
      </c>
      <c r="L10" s="19">
        <v>50</v>
      </c>
      <c r="M10" s="19">
        <v>50</v>
      </c>
      <c r="W10">
        <f t="shared" si="0"/>
        <v>2.512</v>
      </c>
    </row>
    <row r="11" spans="1:23" x14ac:dyDescent="0.2">
      <c r="A11">
        <v>1</v>
      </c>
      <c r="B11" t="s">
        <v>9</v>
      </c>
      <c r="D11" s="19" t="s">
        <v>3</v>
      </c>
      <c r="E11" s="33">
        <v>24</v>
      </c>
      <c r="F11" s="33">
        <v>24</v>
      </c>
      <c r="G11" s="34">
        <v>21.9</v>
      </c>
      <c r="H11" s="34">
        <v>3</v>
      </c>
      <c r="I11" s="34">
        <v>21.6</v>
      </c>
      <c r="J11" s="34">
        <v>2.95</v>
      </c>
      <c r="K11" s="19" t="s">
        <v>3</v>
      </c>
      <c r="L11" s="19">
        <v>60</v>
      </c>
      <c r="M11" s="19">
        <v>60</v>
      </c>
      <c r="W11">
        <f t="shared" si="0"/>
        <v>2.9299968000000005</v>
      </c>
    </row>
    <row r="12" spans="1:23" x14ac:dyDescent="0.2">
      <c r="A12">
        <v>2</v>
      </c>
      <c r="B12" t="s">
        <v>17</v>
      </c>
      <c r="D12" s="19" t="s">
        <v>3</v>
      </c>
      <c r="E12" s="33">
        <v>27</v>
      </c>
      <c r="F12" s="33">
        <v>27</v>
      </c>
      <c r="G12" s="34">
        <v>24.9</v>
      </c>
      <c r="H12" s="34">
        <v>3.8</v>
      </c>
      <c r="I12" s="34"/>
      <c r="K12" s="19" t="s">
        <v>3</v>
      </c>
      <c r="L12" s="19">
        <v>70</v>
      </c>
      <c r="M12" s="19">
        <v>70</v>
      </c>
    </row>
    <row r="13" spans="1:23" x14ac:dyDescent="0.2">
      <c r="D13" s="19" t="s">
        <v>3</v>
      </c>
      <c r="E13" s="33">
        <v>30</v>
      </c>
      <c r="F13" s="33">
        <v>30</v>
      </c>
      <c r="G13" s="34">
        <v>27.6</v>
      </c>
      <c r="H13" s="34">
        <v>4.8</v>
      </c>
      <c r="I13" s="34"/>
      <c r="K13" s="19" t="s">
        <v>3</v>
      </c>
      <c r="L13" s="19">
        <v>80</v>
      </c>
      <c r="M13" s="19">
        <v>80</v>
      </c>
      <c r="O13" s="14"/>
    </row>
    <row r="14" spans="1:23" x14ac:dyDescent="0.2">
      <c r="D14" s="19" t="s">
        <v>3</v>
      </c>
      <c r="E14" s="33">
        <v>33</v>
      </c>
      <c r="F14" s="33">
        <v>33</v>
      </c>
      <c r="G14" s="34">
        <v>30.6</v>
      </c>
      <c r="H14" s="34">
        <v>5.75</v>
      </c>
      <c r="I14" s="34"/>
      <c r="K14" s="19" t="s">
        <v>3</v>
      </c>
      <c r="L14" s="19">
        <v>100</v>
      </c>
      <c r="M14" s="19">
        <v>100</v>
      </c>
      <c r="O14" s="14"/>
    </row>
    <row r="15" spans="1:23" x14ac:dyDescent="0.2">
      <c r="D15" s="19" t="s">
        <v>3</v>
      </c>
      <c r="E15" s="33">
        <v>36</v>
      </c>
      <c r="F15" s="33">
        <v>36</v>
      </c>
      <c r="G15" s="34">
        <v>33.25</v>
      </c>
      <c r="H15" s="34">
        <v>6.7</v>
      </c>
      <c r="I15" s="34"/>
      <c r="K15" s="19" t="s">
        <v>3</v>
      </c>
      <c r="L15" s="19">
        <v>120</v>
      </c>
      <c r="M15" s="19">
        <v>120</v>
      </c>
    </row>
    <row r="16" spans="1:23" x14ac:dyDescent="0.2">
      <c r="A16">
        <v>0</v>
      </c>
      <c r="D16" s="19" t="s">
        <v>3</v>
      </c>
      <c r="E16" s="33">
        <v>39</v>
      </c>
      <c r="F16" s="33">
        <v>39</v>
      </c>
      <c r="G16" s="34">
        <v>36.25</v>
      </c>
      <c r="H16" s="34">
        <v>8.1</v>
      </c>
      <c r="I16" s="34"/>
      <c r="K16" s="19" t="s">
        <v>3</v>
      </c>
      <c r="L16" s="19">
        <v>130</v>
      </c>
      <c r="M16" s="19">
        <v>130</v>
      </c>
      <c r="O16" s="14"/>
    </row>
    <row r="17" spans="1:15" x14ac:dyDescent="0.2">
      <c r="A17">
        <v>1</v>
      </c>
      <c r="B17" t="s">
        <v>18</v>
      </c>
      <c r="D17" s="19" t="s">
        <v>3</v>
      </c>
      <c r="E17" s="33">
        <v>42</v>
      </c>
      <c r="F17" s="33">
        <v>42</v>
      </c>
      <c r="G17" s="34">
        <v>38.9</v>
      </c>
      <c r="H17" s="34">
        <v>9.4</v>
      </c>
      <c r="I17" s="34"/>
      <c r="K17" s="19" t="s">
        <v>3</v>
      </c>
      <c r="L17" s="19">
        <v>140</v>
      </c>
      <c r="M17" s="19">
        <v>140</v>
      </c>
      <c r="O17" s="14"/>
    </row>
    <row r="18" spans="1:15" x14ac:dyDescent="0.2">
      <c r="A18">
        <v>2</v>
      </c>
      <c r="B18" t="s">
        <v>19</v>
      </c>
      <c r="D18" s="19" t="s">
        <v>3</v>
      </c>
      <c r="E18" s="33">
        <v>45</v>
      </c>
      <c r="F18" s="33">
        <v>45</v>
      </c>
      <c r="G18" s="34">
        <v>41.9</v>
      </c>
      <c r="H18" s="34">
        <v>10.8</v>
      </c>
      <c r="I18" s="34"/>
      <c r="K18" s="19" t="s">
        <v>3</v>
      </c>
      <c r="L18" s="19">
        <v>105</v>
      </c>
      <c r="M18" s="19">
        <v>105</v>
      </c>
      <c r="O18" s="14"/>
    </row>
    <row r="19" spans="1:15" x14ac:dyDescent="0.2">
      <c r="A19">
        <v>3</v>
      </c>
      <c r="B19" s="59" t="s">
        <v>43</v>
      </c>
      <c r="D19" s="19" t="s">
        <v>3</v>
      </c>
      <c r="E19" s="33">
        <v>48</v>
      </c>
      <c r="F19" s="33">
        <v>48</v>
      </c>
      <c r="G19" s="34">
        <v>44.6</v>
      </c>
      <c r="H19" s="34">
        <v>12.4</v>
      </c>
      <c r="I19" s="34"/>
      <c r="K19" s="19" t="s">
        <v>3</v>
      </c>
      <c r="L19" s="19">
        <v>105</v>
      </c>
      <c r="M19" s="19">
        <v>105</v>
      </c>
      <c r="O19" s="14"/>
    </row>
    <row r="20" spans="1:15" x14ac:dyDescent="0.2">
      <c r="A20">
        <v>4</v>
      </c>
      <c r="B20" t="s">
        <v>24</v>
      </c>
      <c r="D20" s="19" t="s">
        <v>3</v>
      </c>
      <c r="E20" s="33">
        <v>52</v>
      </c>
      <c r="F20" s="33">
        <v>52</v>
      </c>
      <c r="G20" s="34">
        <v>48.6</v>
      </c>
      <c r="H20" s="34">
        <v>14.7</v>
      </c>
      <c r="I20" s="34"/>
      <c r="K20" s="19" t="s">
        <v>3</v>
      </c>
      <c r="L20" s="19">
        <v>105</v>
      </c>
      <c r="M20" s="19">
        <v>105</v>
      </c>
      <c r="O20" s="14"/>
    </row>
    <row r="21" spans="1:15" x14ac:dyDescent="0.2">
      <c r="A21">
        <v>5</v>
      </c>
      <c r="B21" s="59" t="s">
        <v>42</v>
      </c>
      <c r="D21" s="19" t="s">
        <v>3</v>
      </c>
      <c r="E21" s="33">
        <v>56</v>
      </c>
      <c r="F21" s="33">
        <v>56</v>
      </c>
      <c r="G21" s="34">
        <v>52.25</v>
      </c>
      <c r="H21" s="34">
        <v>16.8</v>
      </c>
      <c r="I21" s="34"/>
      <c r="K21" s="19" t="s">
        <v>3</v>
      </c>
      <c r="L21" s="19">
        <v>200</v>
      </c>
      <c r="M21" s="19">
        <v>200</v>
      </c>
    </row>
    <row r="22" spans="1:15" x14ac:dyDescent="0.2">
      <c r="D22" s="19" t="s">
        <v>3</v>
      </c>
      <c r="E22" s="33">
        <v>60</v>
      </c>
      <c r="F22" s="33">
        <v>60</v>
      </c>
      <c r="G22" s="34">
        <v>56.25</v>
      </c>
      <c r="H22" s="34">
        <v>19.5</v>
      </c>
      <c r="I22" s="34"/>
      <c r="K22" s="19" t="s">
        <v>3</v>
      </c>
      <c r="L22" s="19">
        <v>200</v>
      </c>
      <c r="M22" s="19">
        <v>200</v>
      </c>
    </row>
    <row r="23" spans="1:15" x14ac:dyDescent="0.2">
      <c r="D23" s="19" t="s">
        <v>3</v>
      </c>
      <c r="E23" s="33">
        <v>64</v>
      </c>
      <c r="F23" s="33">
        <v>64</v>
      </c>
      <c r="G23" s="34">
        <v>59.9</v>
      </c>
      <c r="H23" s="34">
        <v>22.1</v>
      </c>
      <c r="I23" s="34"/>
      <c r="K23" s="19" t="s">
        <v>3</v>
      </c>
      <c r="L23" s="19">
        <v>200</v>
      </c>
      <c r="M23" s="19">
        <v>200</v>
      </c>
    </row>
    <row r="24" spans="1:15" ht="15.75" x14ac:dyDescent="0.25">
      <c r="D24" s="60" t="s">
        <v>44</v>
      </c>
      <c r="E24" s="58" t="s">
        <v>37</v>
      </c>
      <c r="F24" s="61">
        <v>6</v>
      </c>
      <c r="G24" s="35">
        <v>6</v>
      </c>
      <c r="H24" s="19">
        <v>0.22</v>
      </c>
      <c r="I24" s="35">
        <v>6</v>
      </c>
      <c r="K24" s="60" t="s">
        <v>44</v>
      </c>
      <c r="L24" s="60"/>
      <c r="M24" s="60"/>
    </row>
    <row r="25" spans="1:15" ht="15.75" x14ac:dyDescent="0.25">
      <c r="D25" s="60" t="s">
        <v>44</v>
      </c>
      <c r="E25" s="58" t="s">
        <v>38</v>
      </c>
      <c r="F25" s="61">
        <v>8</v>
      </c>
      <c r="G25" s="35">
        <v>8</v>
      </c>
      <c r="H25" s="19">
        <v>0.4</v>
      </c>
      <c r="I25" s="35">
        <v>8</v>
      </c>
      <c r="K25" s="60" t="s">
        <v>44</v>
      </c>
      <c r="L25" s="60"/>
      <c r="M25" s="60"/>
    </row>
    <row r="26" spans="1:15" ht="15.75" x14ac:dyDescent="0.25">
      <c r="D26" s="60" t="s">
        <v>44</v>
      </c>
      <c r="E26" s="58" t="s">
        <v>39</v>
      </c>
      <c r="F26" s="61">
        <v>10</v>
      </c>
      <c r="G26" s="35">
        <v>10</v>
      </c>
      <c r="H26" s="19">
        <v>0.62</v>
      </c>
      <c r="I26" s="35">
        <v>10</v>
      </c>
      <c r="K26" s="60" t="s">
        <v>44</v>
      </c>
      <c r="L26" s="62" t="s">
        <v>64</v>
      </c>
      <c r="M26" s="62" t="s">
        <v>64</v>
      </c>
    </row>
    <row r="27" spans="1:15" ht="15.75" x14ac:dyDescent="0.25">
      <c r="D27" s="60" t="s">
        <v>44</v>
      </c>
      <c r="E27" s="19" t="s">
        <v>45</v>
      </c>
      <c r="F27" s="61">
        <v>12</v>
      </c>
      <c r="G27" s="35">
        <v>12</v>
      </c>
      <c r="H27" s="19">
        <v>0.9</v>
      </c>
      <c r="I27" s="35">
        <v>12</v>
      </c>
      <c r="K27" s="60" t="s">
        <v>44</v>
      </c>
      <c r="L27" s="62" t="s">
        <v>65</v>
      </c>
      <c r="M27" s="62" t="s">
        <v>66</v>
      </c>
    </row>
    <row r="28" spans="1:15" ht="15.75" x14ac:dyDescent="0.25">
      <c r="D28" s="60" t="s">
        <v>44</v>
      </c>
      <c r="E28" s="19" t="s">
        <v>46</v>
      </c>
      <c r="F28" s="61">
        <v>14</v>
      </c>
      <c r="G28" s="35">
        <v>14</v>
      </c>
      <c r="H28" s="19">
        <v>1.2</v>
      </c>
      <c r="I28" s="35">
        <v>14</v>
      </c>
      <c r="K28" s="60" t="s">
        <v>44</v>
      </c>
      <c r="L28" s="62"/>
      <c r="M28" s="62"/>
    </row>
    <row r="29" spans="1:15" ht="15.75" x14ac:dyDescent="0.25">
      <c r="D29" s="60" t="s">
        <v>44</v>
      </c>
      <c r="E29" s="19" t="s">
        <v>47</v>
      </c>
      <c r="F29" s="61">
        <v>16</v>
      </c>
      <c r="G29" s="35">
        <v>16</v>
      </c>
      <c r="H29" s="19">
        <v>1.6</v>
      </c>
      <c r="I29" s="35">
        <v>16</v>
      </c>
      <c r="K29" s="60" t="s">
        <v>44</v>
      </c>
      <c r="L29" s="62"/>
      <c r="M29" s="62"/>
    </row>
    <row r="30" spans="1:15" ht="15.75" x14ac:dyDescent="0.25">
      <c r="D30" s="60" t="s">
        <v>44</v>
      </c>
      <c r="E30" s="19" t="s">
        <v>48</v>
      </c>
      <c r="F30" s="61">
        <v>18</v>
      </c>
      <c r="G30" s="35">
        <v>18</v>
      </c>
      <c r="H30" s="19">
        <v>2</v>
      </c>
      <c r="I30" s="35">
        <v>18</v>
      </c>
      <c r="K30" s="60" t="s">
        <v>44</v>
      </c>
      <c r="L30" s="62"/>
      <c r="M30" s="62"/>
    </row>
    <row r="31" spans="1:15" ht="15.75" x14ac:dyDescent="0.25">
      <c r="D31" s="60" t="s">
        <v>44</v>
      </c>
      <c r="E31" s="19" t="s">
        <v>49</v>
      </c>
      <c r="F31" s="61">
        <v>20</v>
      </c>
      <c r="G31" s="35">
        <v>20</v>
      </c>
      <c r="H31" s="19">
        <v>2.4500000000000002</v>
      </c>
      <c r="I31" s="35">
        <v>20</v>
      </c>
      <c r="K31" s="60" t="s">
        <v>44</v>
      </c>
      <c r="L31" s="62"/>
      <c r="M31" s="62"/>
    </row>
    <row r="32" spans="1:15" ht="15.75" x14ac:dyDescent="0.25">
      <c r="D32" s="60" t="s">
        <v>44</v>
      </c>
      <c r="E32" s="19" t="s">
        <v>50</v>
      </c>
      <c r="F32" s="61">
        <v>22</v>
      </c>
      <c r="G32" s="35">
        <v>22</v>
      </c>
      <c r="H32" s="19">
        <v>3</v>
      </c>
      <c r="I32" s="35">
        <v>22</v>
      </c>
      <c r="K32" s="60" t="s">
        <v>44</v>
      </c>
      <c r="L32" s="62"/>
      <c r="M32" s="62"/>
      <c r="O32" s="59"/>
    </row>
    <row r="33" spans="4:13" ht="15.75" x14ac:dyDescent="0.25">
      <c r="D33" s="60" t="s">
        <v>44</v>
      </c>
      <c r="E33" s="19" t="s">
        <v>51</v>
      </c>
      <c r="F33" s="61">
        <v>25</v>
      </c>
      <c r="G33" s="35">
        <v>25</v>
      </c>
      <c r="H33" s="19">
        <v>3.9</v>
      </c>
      <c r="I33" s="35">
        <v>25</v>
      </c>
      <c r="K33" s="60" t="s">
        <v>44</v>
      </c>
      <c r="L33" s="62"/>
      <c r="M33" s="62"/>
    </row>
    <row r="34" spans="4:13" ht="15.75" x14ac:dyDescent="0.25">
      <c r="D34" s="60" t="s">
        <v>44</v>
      </c>
      <c r="E34" s="19" t="s">
        <v>52</v>
      </c>
      <c r="F34" s="61">
        <v>30</v>
      </c>
      <c r="G34" s="35">
        <v>30</v>
      </c>
      <c r="H34" s="19">
        <v>5.5</v>
      </c>
      <c r="I34" s="35">
        <v>30</v>
      </c>
      <c r="K34" s="60" t="s">
        <v>44</v>
      </c>
      <c r="L34" s="62"/>
      <c r="M34" s="62"/>
    </row>
    <row r="35" spans="4:13" ht="15.75" x14ac:dyDescent="0.25">
      <c r="D35" s="60" t="s">
        <v>44</v>
      </c>
      <c r="E35" s="19" t="s">
        <v>53</v>
      </c>
      <c r="F35" s="61">
        <v>35</v>
      </c>
      <c r="G35" s="35">
        <v>35</v>
      </c>
      <c r="H35" s="19">
        <v>7.5</v>
      </c>
      <c r="I35" s="35">
        <v>35</v>
      </c>
      <c r="K35" s="60" t="s">
        <v>44</v>
      </c>
      <c r="L35" s="62"/>
      <c r="M35" s="62"/>
    </row>
    <row r="36" spans="4:13" ht="15.75" x14ac:dyDescent="0.25">
      <c r="D36" s="60" t="s">
        <v>44</v>
      </c>
      <c r="E36" s="19" t="s">
        <v>54</v>
      </c>
      <c r="F36" s="61">
        <v>40</v>
      </c>
      <c r="G36" s="35">
        <v>40</v>
      </c>
      <c r="H36" s="19">
        <v>9.8000000000000007</v>
      </c>
      <c r="I36" s="35">
        <v>40</v>
      </c>
      <c r="K36" s="60" t="s">
        <v>44</v>
      </c>
      <c r="L36" s="62"/>
      <c r="M36" s="62"/>
    </row>
    <row r="37" spans="4:13" ht="15.75" x14ac:dyDescent="0.25">
      <c r="D37" s="60" t="s">
        <v>44</v>
      </c>
      <c r="E37" s="19" t="s">
        <v>55</v>
      </c>
      <c r="F37" s="61">
        <v>45</v>
      </c>
      <c r="G37" s="35">
        <v>45</v>
      </c>
      <c r="H37" s="19">
        <v>12.4</v>
      </c>
      <c r="I37" s="35">
        <v>45</v>
      </c>
      <c r="K37" s="60" t="s">
        <v>44</v>
      </c>
      <c r="L37" s="62"/>
      <c r="M37" s="62"/>
    </row>
    <row r="38" spans="4:13" ht="15.75" x14ac:dyDescent="0.25">
      <c r="D38" s="60" t="s">
        <v>44</v>
      </c>
      <c r="E38" s="19" t="s">
        <v>56</v>
      </c>
      <c r="F38" s="61">
        <v>50</v>
      </c>
      <c r="G38" s="35">
        <v>50</v>
      </c>
      <c r="H38" s="19">
        <v>15.4</v>
      </c>
      <c r="I38" s="35">
        <v>50</v>
      </c>
      <c r="K38" s="60" t="s">
        <v>44</v>
      </c>
      <c r="L38" s="62"/>
      <c r="M38" s="62"/>
    </row>
    <row r="39" spans="4:13" ht="15.75" x14ac:dyDescent="0.25">
      <c r="D39" s="60" t="s">
        <v>44</v>
      </c>
      <c r="E39" s="19" t="s">
        <v>57</v>
      </c>
      <c r="F39" s="61">
        <v>55</v>
      </c>
      <c r="G39" s="35">
        <v>55</v>
      </c>
      <c r="H39" s="19">
        <v>18.600000000000001</v>
      </c>
      <c r="I39" s="35">
        <v>55</v>
      </c>
      <c r="K39" s="60" t="s">
        <v>44</v>
      </c>
      <c r="L39" s="62"/>
      <c r="M39" s="62"/>
    </row>
    <row r="40" spans="4:13" ht="15.75" x14ac:dyDescent="0.25">
      <c r="D40" s="60" t="s">
        <v>44</v>
      </c>
      <c r="E40" s="19" t="s">
        <v>58</v>
      </c>
      <c r="F40" s="61">
        <v>60</v>
      </c>
      <c r="G40" s="35">
        <v>60</v>
      </c>
      <c r="H40" s="19">
        <v>22.1</v>
      </c>
      <c r="I40" s="35">
        <v>60</v>
      </c>
      <c r="K40" s="60" t="s">
        <v>44</v>
      </c>
      <c r="L40" s="62"/>
      <c r="M40" s="62"/>
    </row>
    <row r="41" spans="4:13" ht="15.75" x14ac:dyDescent="0.25">
      <c r="D41" s="60" t="s">
        <v>44</v>
      </c>
      <c r="E41" s="19" t="s">
        <v>59</v>
      </c>
      <c r="F41" s="61">
        <v>65</v>
      </c>
      <c r="G41" s="35">
        <v>65</v>
      </c>
      <c r="H41" s="19">
        <v>25.9</v>
      </c>
      <c r="I41" s="35">
        <v>65</v>
      </c>
      <c r="K41" s="60" t="s">
        <v>44</v>
      </c>
      <c r="L41" s="62"/>
      <c r="M41" s="62"/>
    </row>
    <row r="42" spans="4:13" ht="15.75" x14ac:dyDescent="0.25">
      <c r="D42" s="60" t="s">
        <v>44</v>
      </c>
      <c r="E42" s="19" t="s">
        <v>60</v>
      </c>
      <c r="F42" s="61">
        <v>70</v>
      </c>
      <c r="G42" s="35">
        <v>70</v>
      </c>
      <c r="H42" s="19">
        <v>30</v>
      </c>
      <c r="I42" s="35">
        <v>70</v>
      </c>
      <c r="K42" s="60" t="s">
        <v>44</v>
      </c>
      <c r="L42" s="62"/>
      <c r="M42" s="62"/>
    </row>
    <row r="43" spans="4:13" ht="15.75" x14ac:dyDescent="0.25">
      <c r="D43" s="60" t="s">
        <v>44</v>
      </c>
      <c r="E43" s="19" t="s">
        <v>61</v>
      </c>
      <c r="F43" s="61">
        <v>75</v>
      </c>
      <c r="G43" s="35">
        <v>75</v>
      </c>
      <c r="H43" s="19">
        <v>34.5</v>
      </c>
      <c r="I43" s="35">
        <v>75</v>
      </c>
      <c r="K43" s="60" t="s">
        <v>44</v>
      </c>
      <c r="L43" s="62"/>
      <c r="M43" s="62"/>
    </row>
    <row r="44" spans="4:13" ht="15.75" x14ac:dyDescent="0.25">
      <c r="D44" s="60" t="s">
        <v>44</v>
      </c>
      <c r="E44" s="19" t="s">
        <v>62</v>
      </c>
      <c r="F44" s="61">
        <v>80</v>
      </c>
      <c r="G44" s="35">
        <v>80</v>
      </c>
      <c r="H44" s="19">
        <v>39.299999999999997</v>
      </c>
      <c r="I44" s="35">
        <v>80</v>
      </c>
      <c r="K44" s="60" t="s">
        <v>44</v>
      </c>
      <c r="L44" s="62"/>
      <c r="M44" s="62"/>
    </row>
    <row r="45" spans="4:13" ht="15.75" x14ac:dyDescent="0.25">
      <c r="D45" s="60" t="s">
        <v>44</v>
      </c>
      <c r="E45" s="19" t="s">
        <v>63</v>
      </c>
      <c r="F45" s="61">
        <v>85</v>
      </c>
      <c r="G45" s="35">
        <v>85</v>
      </c>
      <c r="H45" s="19">
        <v>44.3</v>
      </c>
      <c r="I45" s="35">
        <v>85</v>
      </c>
      <c r="K45" s="60" t="s">
        <v>44</v>
      </c>
      <c r="L45" s="62"/>
      <c r="M45" s="62"/>
    </row>
    <row r="46" spans="4:13" x14ac:dyDescent="0.2">
      <c r="L46" s="59"/>
      <c r="M46" s="59"/>
    </row>
  </sheetData>
  <phoneticPr fontId="21" type="noConversion"/>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HAAKANK.</vt:lpstr>
      <vt:lpstr>DATA</vt:lpstr>
      <vt:lpstr>DATA!Afdrukbereik</vt:lpstr>
      <vt:lpstr>HAAKANK.!Afdrukbereik</vt:lpstr>
    </vt:vector>
  </TitlesOfParts>
  <Company>Merofix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sowinski</dc:creator>
  <cp:lastModifiedBy>Marketing</cp:lastModifiedBy>
  <cp:lastPrinted>2020-11-20T11:55:17Z</cp:lastPrinted>
  <dcterms:created xsi:type="dcterms:W3CDTF">2000-05-23T12:24:35Z</dcterms:created>
  <dcterms:modified xsi:type="dcterms:W3CDTF">2025-11-18T08:59:52Z</dcterms:modified>
</cp:coreProperties>
</file>